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4"/>
  </bookViews>
  <sheets>
    <sheet name="Tavf.w-1nakr" sheetId="1" r:id="rId1"/>
    <sheet name="Tavf.w-1nakr (4)" sheetId="2" r:id="rId2"/>
    <sheet name="2-1(19.11.13)" sheetId="3" r:id="rId3"/>
    <sheet name="2-2 (19.11.13)" sheetId="4" r:id="rId4"/>
    <sheet name="nakr. (19.11.13)" sheetId="5" r:id="rId5"/>
  </sheets>
  <definedNames>
    <definedName name="_xlnm._FilterDatabase" localSheetId="2" hidden="1">'2-1(19.11.13)'!$A$16:$M$141</definedName>
    <definedName name="_xlnm._FilterDatabase" localSheetId="3" hidden="1">'2-2 (19.11.13)'!$A$17:$M$28</definedName>
    <definedName name="_xlnm.Print_Titles" localSheetId="2">'2-1(19.11.13)'!$16:$16</definedName>
    <definedName name="_xlnm.Print_Titles" localSheetId="3">'2-2 (19.11.13)'!$17:$17</definedName>
    <definedName name="_xlnm.Print_Titles" localSheetId="4">'nakr. (19.11.13)'!$19:$19</definedName>
  </definedNames>
  <calcPr fullCalcOnLoad="1"/>
</workbook>
</file>

<file path=xl/sharedStrings.xml><?xml version="1.0" encoding="utf-8"?>
<sst xmlns="http://schemas.openxmlformats.org/spreadsheetml/2006/main" count="519" uniqueCount="242">
  <si>
    <t>xelfasi</t>
  </si>
  <si>
    <t>saxarjTaRricxvo Rirebuleba:</t>
  </si>
  <si>
    <t>aT. lari</t>
  </si>
  <si>
    <t>Sedgenilia 1984 wlis sabaziso normebiT mimdinare fasebSi</t>
  </si>
  <si>
    <t xml:space="preserve">Tbilisi </t>
  </si>
  <si>
    <t>mSeneblobis Rirebulebis nakrebi saxarjTaRricxvo angariSi</t>
  </si>
  <si>
    <t>Seadgina</t>
  </si>
  <si>
    <t>proeqtis mTavari inJineri</t>
  </si>
  <si>
    <t>v. galumova</t>
  </si>
  <si>
    <t>lokalur-resursuli xarjTaRricxva # 2-1</t>
  </si>
  <si>
    <t xml:space="preserve">safuZveli:  </t>
  </si>
  <si>
    <t>saxarjTaRricxvo Rirebuleba</t>
  </si>
  <si>
    <t>aT. Llari</t>
  </si>
  <si>
    <t>saxarjTaRricxvo xelfasi</t>
  </si>
  <si>
    <t>normatiuli Sromatevadoba</t>
  </si>
  <si>
    <t>kac/sT</t>
  </si>
  <si>
    <t>#rigze</t>
  </si>
  <si>
    <t>normativis nomeri da Sifri</t>
  </si>
  <si>
    <t>samuSaoebis da danaxarjebis dasaxeleba, mowyobilobis daxasiaTeba</t>
  </si>
  <si>
    <t>ganzomilebis erTeuli</t>
  </si>
  <si>
    <t>raodenoba</t>
  </si>
  <si>
    <t>masala</t>
  </si>
  <si>
    <t>meqanizmebi da transporti</t>
  </si>
  <si>
    <t>jami</t>
  </si>
  <si>
    <t>normati- vis erTeul- ze</t>
  </si>
  <si>
    <t>sul</t>
  </si>
  <si>
    <t>erTeu- lis fasi</t>
  </si>
  <si>
    <t>kac.sT</t>
  </si>
  <si>
    <t>manq.sT</t>
  </si>
  <si>
    <t>t</t>
  </si>
  <si>
    <t>lari</t>
  </si>
  <si>
    <t>sul xarjTaRricxviT</t>
  </si>
  <si>
    <t>e. seTuriZe</t>
  </si>
  <si>
    <t xml:space="preserve">Sromis danaxarjebi </t>
  </si>
  <si>
    <t>sxva manqanebi</t>
  </si>
  <si>
    <t>RorRi</t>
  </si>
  <si>
    <t>manqanebi</t>
  </si>
  <si>
    <t>kg</t>
  </si>
  <si>
    <t>samuSaoTa moculobebi</t>
  </si>
  <si>
    <t>srf 5.1-48</t>
  </si>
  <si>
    <t>cali</t>
  </si>
  <si>
    <t>srf 5.1-8</t>
  </si>
  <si>
    <t>ZiriTadi xelfasi</t>
  </si>
  <si>
    <t>kac.sT.</t>
  </si>
  <si>
    <t>gadasaadgilebeli betonmrevi 250 l</t>
  </si>
  <si>
    <t>qviSa</t>
  </si>
  <si>
    <t>cementi  m-400</t>
  </si>
  <si>
    <t>sn da w
IV-2-82
37-64-3</t>
  </si>
  <si>
    <t>cementis xsnari</t>
  </si>
  <si>
    <t>yalibis farebi 25 mm sisqis</t>
  </si>
  <si>
    <t>xis mori III x. 14-24 sm.</t>
  </si>
  <si>
    <t>xis Zeli III x. 70 mm da meti</t>
  </si>
  <si>
    <t>srf 5.1-22</t>
  </si>
  <si>
    <t>ficari Camoganuli IVx. 25-32 mm</t>
  </si>
  <si>
    <t>srf 5.1-26</t>
  </si>
  <si>
    <t>ficari Camoganuli IVx. 40-60 mm</t>
  </si>
  <si>
    <t>srf 1.5-16</t>
  </si>
  <si>
    <t>WanWiki</t>
  </si>
  <si>
    <t>sxva  masalebi</t>
  </si>
  <si>
    <t>sn da w
IV-2-82
37-66-1</t>
  </si>
  <si>
    <t>kedlis armireba</t>
  </si>
  <si>
    <t>sn da w
IV-2-82
41-7-5
41-8-6</t>
  </si>
  <si>
    <t>100 m</t>
  </si>
  <si>
    <t>Txevadi bitumi</t>
  </si>
  <si>
    <t>asfaltis mastika</t>
  </si>
  <si>
    <t>saankero WanWikebi</t>
  </si>
  <si>
    <t>xis Zeli II x. 70 mm da meti</t>
  </si>
  <si>
    <t>sn da w
IV-2-82
6-38-11</t>
  </si>
  <si>
    <t>srf 13</t>
  </si>
  <si>
    <t>zednadebi xarjebi 10%</t>
  </si>
  <si>
    <t>gegmiuri dagroveba 8%</t>
  </si>
  <si>
    <t xml:space="preserve">srf 13
</t>
  </si>
  <si>
    <t>srf 11-177</t>
  </si>
  <si>
    <t>ficari Camoganuli IIx. 30 mm</t>
  </si>
  <si>
    <t>srf 5.1-20</t>
  </si>
  <si>
    <t>srf-13</t>
  </si>
  <si>
    <t>2013 weli</t>
  </si>
  <si>
    <t>Sedgenilia 2013 wlis III kvartlis srf doneze</t>
  </si>
  <si>
    <t>RorRis transportireba 129 km quTaisidan</t>
  </si>
  <si>
    <t>qviSis transportireba 129 km  quTaisidan</t>
  </si>
  <si>
    <t>kalmatronis danamati</t>
  </si>
  <si>
    <t>4.1-359</t>
  </si>
  <si>
    <t>srf 4.1-115</t>
  </si>
  <si>
    <t>srf 4.1-140</t>
  </si>
  <si>
    <t>srf 4.1-163</t>
  </si>
  <si>
    <t>amwe muxluxa svlaze 10 t</t>
  </si>
  <si>
    <t>srf 4.1-306</t>
  </si>
  <si>
    <t>srf 5.1-133</t>
  </si>
  <si>
    <t>12-60.</t>
  </si>
  <si>
    <t>srf 12-177</t>
  </si>
  <si>
    <t>sn da w
IV-3-82
p.1405</t>
  </si>
  <si>
    <t>kvt</t>
  </si>
  <si>
    <t>sn da w
IV-3-82
p.0711
srf 4.1-376</t>
  </si>
  <si>
    <t>eleqtroenergiis xarji 250 l betonmrevisaTvis</t>
  </si>
  <si>
    <t xml:space="preserve">benzini 12 kvt gadasatani generatorisaTvis </t>
  </si>
  <si>
    <t xml:space="preserve">eleqtroenergiis xarji 250 l betonmrevisaTvis </t>
  </si>
  <si>
    <t>srf 1.1-11</t>
  </si>
  <si>
    <t>litri</t>
  </si>
  <si>
    <t>en da g
$Е2-1-56</t>
  </si>
  <si>
    <t>qvis Segroveba xeliT 3 metramde gadayriT</t>
  </si>
  <si>
    <t>sn da w
IV-2-82
1-22-10</t>
  </si>
  <si>
    <t>srf 4.1-180</t>
  </si>
  <si>
    <t>datvirTuli qvis transportireba 1 km</t>
  </si>
  <si>
    <t>man</t>
  </si>
  <si>
    <t>sxva masalebi</t>
  </si>
  <si>
    <t>srf. 1.1-37</t>
  </si>
  <si>
    <t>srf 13
sgk gv.6 m.15</t>
  </si>
  <si>
    <t>srf 12-116</t>
  </si>
  <si>
    <t>lentexis municipalitetis sofel meles mimdebare teritoriaze mdinare cxeniswylis marjvena napirze myari narCenebis poligonze damcavi nagebobis  proeqti</t>
  </si>
  <si>
    <t>garemos erovnuli saagentos ufrosi</t>
  </si>
  <si>
    <t>S. javaxaZe</t>
  </si>
  <si>
    <t>sn da w
IV-2-82
1-29-6</t>
  </si>
  <si>
    <r>
      <t>1000 m</t>
    </r>
    <r>
      <rPr>
        <vertAlign val="superscript"/>
        <sz val="9"/>
        <rFont val="AcadNusx"/>
        <family val="0"/>
      </rPr>
      <t>3</t>
    </r>
  </si>
  <si>
    <t>srf 12-140</t>
  </si>
  <si>
    <t>buldozeri 130 cx.Z</t>
  </si>
  <si>
    <t xml:space="preserve">droebiTi gzis mosawyobad gruntis  mosworeba   130 cx. Z. buldozeriT 10 metrze gadaadgilebiT </t>
  </si>
  <si>
    <t>sn da w
IV-2-82
1-11-10</t>
  </si>
  <si>
    <t>qvabulis Ziris moSandakeba xeliT</t>
  </si>
  <si>
    <t xml:space="preserve">nagebobis ukan ukuyrilis mowyoba      130 cx. Z. buldozeriT 10 metrze gadaadgilebiT </t>
  </si>
  <si>
    <t>motanili gruntiT ukuyrilis mowyoba nagebobis  0.65 m3 CamCis tevadobis eqskavatoriT</t>
  </si>
  <si>
    <t xml:space="preserve">qvabulis da Rrmulebis Sevseba nagebobis win     130 cx. Z. buldozeriT 10 metrze gadaadgilebiT </t>
  </si>
  <si>
    <t>deformaciuli nakerebis mowyoba betonis kedlis  biTumSi gaJRenTili  ficriT  sisqiT 3 sm</t>
  </si>
  <si>
    <t>srf 4.1-372</t>
  </si>
  <si>
    <t>srf 4.1-374</t>
  </si>
  <si>
    <t xml:space="preserve">gabionis mavTulis da armaturis transportireba  avtomanqaniT 129 km-ze da gadmotvirTva      </t>
  </si>
  <si>
    <t>m</t>
  </si>
  <si>
    <t>kedlis tanSi 5 sm diametris plastmasis sadrenaJo milebis Cadeba</t>
  </si>
  <si>
    <t>5 sm diametris plastmasis milebi</t>
  </si>
  <si>
    <t>srf 2.5-180</t>
  </si>
  <si>
    <r>
      <t>IV jg. Ggruntis damuSaveba  0.65 m</t>
    </r>
    <r>
      <rPr>
        <vertAlign val="superscript"/>
        <sz val="9"/>
        <rFont val="AcadNusx"/>
        <family val="0"/>
      </rPr>
      <t>3</t>
    </r>
    <r>
      <rPr>
        <sz val="9"/>
        <rFont val="AcadNusx"/>
        <family val="0"/>
      </rPr>
      <t xml:space="preserve"> CamCis tevadobis eqskavatoriT gverdze dayriT</t>
    </r>
  </si>
  <si>
    <r>
      <t>eqskavatori 0.65m</t>
    </r>
    <r>
      <rPr>
        <vertAlign val="superscript"/>
        <sz val="9"/>
        <rFont val="AcadNusx"/>
        <family val="0"/>
      </rPr>
      <t>3</t>
    </r>
  </si>
  <si>
    <r>
      <t>1000 m</t>
    </r>
    <r>
      <rPr>
        <vertAlign val="superscript"/>
        <sz val="9"/>
        <rFont val="AcadNusx"/>
        <family val="0"/>
      </rPr>
      <t>2</t>
    </r>
  </si>
  <si>
    <r>
      <rPr>
        <sz val="9"/>
        <rFont val="Arial"/>
        <family val="2"/>
      </rPr>
      <t>B</t>
    </r>
    <r>
      <rPr>
        <sz val="9"/>
        <rFont val="AcadNusx"/>
        <family val="0"/>
      </rPr>
      <t xml:space="preserve">-20 markis </t>
    </r>
    <r>
      <rPr>
        <sz val="9"/>
        <rFont val="Arial"/>
        <family val="2"/>
      </rPr>
      <t xml:space="preserve"> </t>
    </r>
    <r>
      <rPr>
        <sz val="9"/>
        <rFont val="AcadNusx"/>
        <family val="0"/>
      </rPr>
      <t>betonis damzadeba samSeneblo pirobebSi betonis saZirkvlis mowyobisaTvis</t>
    </r>
  </si>
  <si>
    <r>
      <t>100 m</t>
    </r>
    <r>
      <rPr>
        <vertAlign val="superscript"/>
        <sz val="9"/>
        <rFont val="AcadNusx"/>
        <family val="0"/>
      </rPr>
      <t>3</t>
    </r>
  </si>
  <si>
    <r>
      <t>m</t>
    </r>
    <r>
      <rPr>
        <vertAlign val="superscript"/>
        <sz val="9"/>
        <rFont val="AcadNusx"/>
        <family val="0"/>
      </rPr>
      <t>3</t>
    </r>
    <r>
      <rPr>
        <sz val="9"/>
        <rFont val="AcadNusx"/>
        <family val="0"/>
      </rPr>
      <t xml:space="preserve"> </t>
    </r>
  </si>
  <si>
    <r>
      <t xml:space="preserve">saZirkvlis  mowyoba </t>
    </r>
    <r>
      <rPr>
        <sz val="9"/>
        <rFont val="Arial"/>
        <family val="2"/>
      </rPr>
      <t>B</t>
    </r>
    <r>
      <rPr>
        <sz val="9"/>
        <rFont val="AcadNusx"/>
        <family val="0"/>
      </rPr>
      <t>-20 markis betoniT</t>
    </r>
  </si>
  <si>
    <r>
      <t>m</t>
    </r>
    <r>
      <rPr>
        <vertAlign val="superscript"/>
        <sz val="9"/>
        <rFont val="AcadNusx"/>
        <family val="0"/>
      </rPr>
      <t>2</t>
    </r>
    <r>
      <rPr>
        <sz val="9"/>
        <rFont val="AcadNusx"/>
        <family val="0"/>
      </rPr>
      <t xml:space="preserve"> </t>
    </r>
  </si>
  <si>
    <r>
      <rPr>
        <sz val="9"/>
        <rFont val="Arial"/>
        <family val="2"/>
      </rPr>
      <t>B</t>
    </r>
    <r>
      <rPr>
        <sz val="9"/>
        <rFont val="AcadNusx"/>
        <family val="0"/>
      </rPr>
      <t xml:space="preserve">-20 markis </t>
    </r>
    <r>
      <rPr>
        <sz val="9"/>
        <rFont val="Arial"/>
        <family val="2"/>
      </rPr>
      <t xml:space="preserve"> </t>
    </r>
    <r>
      <rPr>
        <sz val="9"/>
        <rFont val="AcadNusx"/>
        <family val="0"/>
      </rPr>
      <t>betonis damzadeba samSeneblo pirobebSi betonis kedlis mowyobisaTvis</t>
    </r>
  </si>
  <si>
    <r>
      <t xml:space="preserve">kedlis  mowyoba </t>
    </r>
    <r>
      <rPr>
        <sz val="9"/>
        <rFont val="Arial"/>
        <family val="2"/>
      </rPr>
      <t>B</t>
    </r>
    <r>
      <rPr>
        <sz val="9"/>
        <rFont val="AcadNusx"/>
        <family val="0"/>
      </rPr>
      <t>-20 markis betoniT</t>
    </r>
  </si>
  <si>
    <r>
      <t xml:space="preserve">armatura  </t>
    </r>
    <r>
      <rPr>
        <sz val="9"/>
        <rFont val="Arial"/>
        <family val="2"/>
      </rPr>
      <t>Ø</t>
    </r>
    <r>
      <rPr>
        <sz val="9"/>
        <rFont val="AcadNusx"/>
        <family val="0"/>
      </rPr>
      <t>12-</t>
    </r>
    <r>
      <rPr>
        <sz val="9"/>
        <rFont val="Arial"/>
        <family val="2"/>
      </rPr>
      <t>AI</t>
    </r>
  </si>
  <si>
    <r>
      <t xml:space="preserve">armatura  </t>
    </r>
    <r>
      <rPr>
        <sz val="9"/>
        <rFont val="Arial"/>
        <family val="2"/>
      </rPr>
      <t>Ø</t>
    </r>
    <r>
      <rPr>
        <sz val="9"/>
        <rFont val="AcadNusx"/>
        <family val="0"/>
      </rPr>
      <t>8-</t>
    </r>
    <r>
      <rPr>
        <sz val="9"/>
        <rFont val="Arial"/>
        <family val="2"/>
      </rPr>
      <t>AI</t>
    </r>
  </si>
  <si>
    <r>
      <t>m</t>
    </r>
    <r>
      <rPr>
        <vertAlign val="superscript"/>
        <sz val="9"/>
        <rFont val="AcadNusx"/>
        <family val="0"/>
      </rPr>
      <t>3</t>
    </r>
  </si>
  <si>
    <r>
      <t>en da g
$</t>
    </r>
    <r>
      <rPr>
        <sz val="9"/>
        <rFont val="Arial"/>
        <family val="2"/>
      </rPr>
      <t>Е</t>
    </r>
    <r>
      <rPr>
        <sz val="9"/>
        <rFont val="AcadNusx"/>
        <family val="0"/>
      </rPr>
      <t xml:space="preserve">4-1-41
</t>
    </r>
  </si>
  <si>
    <r>
      <t>Segrovili qvis datvirTva 0.65 m</t>
    </r>
    <r>
      <rPr>
        <vertAlign val="superscript"/>
        <sz val="9"/>
        <rFont val="AcadNusx"/>
        <family val="0"/>
      </rPr>
      <t>3</t>
    </r>
    <r>
      <rPr>
        <sz val="9"/>
        <rFont val="AcadNusx"/>
        <family val="0"/>
      </rPr>
      <t xml:space="preserve"> CamCis tevadobis eqskavatoriT avtoTviTmclelze </t>
    </r>
  </si>
  <si>
    <r>
      <t xml:space="preserve"> CНР</t>
    </r>
    <r>
      <rPr>
        <sz val="9"/>
        <rFont val="AcadNusx"/>
        <family val="0"/>
      </rPr>
      <t xml:space="preserve">-88  smeg3-73 </t>
    </r>
  </si>
  <si>
    <r>
      <t>gabionis kedlisaTvis leibis  mowyoba  gabionis blokebisagan zomiT 650X200X50 sm. B</t>
    </r>
    <r>
      <rPr>
        <sz val="9"/>
        <rFont val="Arial"/>
        <family val="2"/>
      </rPr>
      <t>Ø5</t>
    </r>
    <r>
      <rPr>
        <sz val="9"/>
        <rFont val="AcadNusx"/>
        <family val="0"/>
      </rPr>
      <t xml:space="preserve"> mm  ujredis zoma 13X15 sm  (12cali)</t>
    </r>
  </si>
  <si>
    <r>
      <t xml:space="preserve">mavTulis Rirebuleba </t>
    </r>
    <r>
      <rPr>
        <sz val="9"/>
        <rFont val="Arial"/>
        <family val="2"/>
      </rPr>
      <t>Ø</t>
    </r>
    <r>
      <rPr>
        <sz val="9"/>
        <rFont val="AcadNusx"/>
        <family val="0"/>
      </rPr>
      <t>5mm ujredis zoma 13X15 sm</t>
    </r>
  </si>
  <si>
    <r>
      <t>gabionis kedlis mowyoba gabionis yuTebiT zomiT 100X100X150 sm. B</t>
    </r>
    <r>
      <rPr>
        <sz val="9"/>
        <rFont val="Arial"/>
        <family val="2"/>
      </rPr>
      <t>Ø5</t>
    </r>
    <r>
      <rPr>
        <sz val="9"/>
        <rFont val="AcadNusx"/>
        <family val="0"/>
      </rPr>
      <t xml:space="preserve"> mm  ujredis zoma 13X15 sm  (60cali)</t>
    </r>
  </si>
  <si>
    <r>
      <t>gabionis kedlis mowyoba gabionis yuTebiT zomiT 100X100X200 sm. B</t>
    </r>
    <r>
      <rPr>
        <sz val="9"/>
        <rFont val="Arial"/>
        <family val="2"/>
      </rPr>
      <t>Ø5</t>
    </r>
    <r>
      <rPr>
        <sz val="9"/>
        <rFont val="AcadNusx"/>
        <family val="0"/>
      </rPr>
      <t xml:space="preserve"> mm  ujredis zoma 13X15 sm  (20cali)</t>
    </r>
  </si>
  <si>
    <t>damkveTi</t>
  </si>
  <si>
    <t>"damtkicebulia"</t>
  </si>
  <si>
    <t xml:space="preserve">nakrebi saxarjTaRricxvo angariSis jami    </t>
  </si>
  <si>
    <t>AaTasi lari</t>
  </si>
  <si>
    <t>#rigiTi</t>
  </si>
  <si>
    <t>saxarjTaRricxvo  angariSis,xarjTaRricxvis nomeri</t>
  </si>
  <si>
    <t>Tavis,obieqtis samuSaos da xarjebis dasaxeleba</t>
  </si>
  <si>
    <t>saxarjTaRricxvo Rirebuleba aT. lari</t>
  </si>
  <si>
    <t>saerTo saxarjTaRricxvo Rirebuleba</t>
  </si>
  <si>
    <t>samSeneblo samuSaoebi</t>
  </si>
  <si>
    <t>samontaJo samuSaoebi</t>
  </si>
  <si>
    <t>danadgarebi, aveji da inventari</t>
  </si>
  <si>
    <t>sxvadasxva xarjebi</t>
  </si>
  <si>
    <t>Tavi 1</t>
  </si>
  <si>
    <t>mSeneblobis teritoriis momzadeba</t>
  </si>
  <si>
    <t xml:space="preserve">danaxarjebi ar aris </t>
  </si>
  <si>
    <t>Tavi 2</t>
  </si>
  <si>
    <t>mSeneblobis ZiriTadi obieqtebi</t>
  </si>
  <si>
    <t>lokalur-resursuli xarjTaRricxva #2-1</t>
  </si>
  <si>
    <t>sul Tavi 2</t>
  </si>
  <si>
    <t>Tavi3</t>
  </si>
  <si>
    <t>damxmare da samomsaxureo daniSnulebis obieqtebi</t>
  </si>
  <si>
    <t>Tavi 4</t>
  </si>
  <si>
    <t>energetikuli meurneobis obieqtebi</t>
  </si>
  <si>
    <t>Tavi5</t>
  </si>
  <si>
    <t>satransporto meurneobis da kavSirgabmulobis da obieqtebi</t>
  </si>
  <si>
    <t>Tavi 6</t>
  </si>
  <si>
    <t>wyalmomaragebis, kanalizaciis, Tbomomaragebis da gazmomaragebis gare qselebi</t>
  </si>
  <si>
    <t>Tavi 7</t>
  </si>
  <si>
    <t>teritoriis keTilmowyoba da gamwvaneba</t>
  </si>
  <si>
    <t>sul Tavi 1-7</t>
  </si>
  <si>
    <t>Tavi 8</t>
  </si>
  <si>
    <t xml:space="preserve">droebiTi Senoba-nagebobebi </t>
  </si>
  <si>
    <t>sn da w IV-9-82
m.46</t>
  </si>
  <si>
    <t>sul Tavi 8</t>
  </si>
  <si>
    <t>sul Tavi 1-8</t>
  </si>
  <si>
    <t>Tavi 9</t>
  </si>
  <si>
    <t>sxvadasxva samuSaoebi da xarjebi</t>
  </si>
  <si>
    <t>sul Tavi 1- 9</t>
  </si>
  <si>
    <t>Tavi 10</t>
  </si>
  <si>
    <t>direqciis (teqnikuri zedamxedvelis) Sesanaxi xarjebi</t>
  </si>
  <si>
    <t>sul 1-10 Tavis jami:</t>
  </si>
  <si>
    <t>Tavi 11</t>
  </si>
  <si>
    <t xml:space="preserve">warmoebis eqsploataciisaTvis kadrebis momzadeba </t>
  </si>
  <si>
    <t>danaxarjebi ar aris</t>
  </si>
  <si>
    <t>Tavi 12</t>
  </si>
  <si>
    <t>saproeqto da saZiebo samuSaoebi,  saavtoro zedamxedveloba</t>
  </si>
  <si>
    <t>sul Tavebi   1- 12</t>
  </si>
  <si>
    <t>jami:</t>
  </si>
  <si>
    <t>saqarTvelos sagadasaxado kodeqsi Tavi XXIV, muxli 169 p.1a</t>
  </si>
  <si>
    <t>damatebiTi Rirebulebis gadasaxadi 18%</t>
  </si>
  <si>
    <t>sul nakrebi xarjTaRricxviT</t>
  </si>
  <si>
    <t>damkveTi:</t>
  </si>
  <si>
    <t>(Tanamdeboba, xelmowera (gvari da saxeli)</t>
  </si>
  <si>
    <t>Sedgenilia 2013  wlis III kvartlis samSeneblo resursuli fasebiT</t>
  </si>
  <si>
    <t>mSeneblobis SemfasebelTa kavSiris meToduri miTiTeba</t>
  </si>
  <si>
    <t>teqnikuri zedamxedveli</t>
  </si>
  <si>
    <t>sn da w
IV-2-82
1-64-4</t>
  </si>
  <si>
    <t>lokalur-resursuli xarjTaRricxva # 2-2</t>
  </si>
  <si>
    <t>sn da w
IV-2-82
7-21-13</t>
  </si>
  <si>
    <t xml:space="preserve">100 m Robe </t>
  </si>
  <si>
    <r>
      <t xml:space="preserve">liTonis milebi </t>
    </r>
    <r>
      <rPr>
        <sz val="9"/>
        <rFont val="Arial"/>
        <family val="2"/>
      </rPr>
      <t>Ø</t>
    </r>
    <r>
      <rPr>
        <sz val="9"/>
        <rFont val="AcadNusx"/>
        <family val="0"/>
      </rPr>
      <t>40 mm</t>
    </r>
  </si>
  <si>
    <t>2.1-14</t>
  </si>
  <si>
    <t>betoni m-100</t>
  </si>
  <si>
    <t>m3</t>
  </si>
  <si>
    <t>4.1-275</t>
  </si>
  <si>
    <t>Robis mowyoba liTonis milebiT, ekalmavTulis gabmoT 4 rigad (ormoebis amoTxra, milebis mowyoba, betonis Casxma da miwis ukuCayra, mavTulis gabma)</t>
  </si>
  <si>
    <t>g.m.</t>
  </si>
  <si>
    <t>ekalmavTuli</t>
  </si>
  <si>
    <t>1.9-20</t>
  </si>
  <si>
    <t xml:space="preserve"> Robis mowyoba 500 grZ. metri</t>
  </si>
  <si>
    <t>Robis mowyoba 500 grZ.m.</t>
  </si>
  <si>
    <t>lokalur-resursuli xarjTaRricxva #2-2</t>
  </si>
  <si>
    <t>sul Tavi 7</t>
  </si>
  <si>
    <t xml:space="preserve">droebiTi Senoba-nagebobebi 4.5% (ukandasabrunebeli Tanxa 15%)
</t>
  </si>
  <si>
    <t>sxva masala</t>
  </si>
  <si>
    <t>wyalqceva tumboTi wylis warmadobiT 63 m3/sT orcvliani muSaobis dros</t>
  </si>
  <si>
    <t>12-300</t>
  </si>
  <si>
    <r>
      <rPr>
        <sz val="9"/>
        <rFont val="Arial"/>
        <family val="2"/>
      </rPr>
      <t>Ø</t>
    </r>
    <r>
      <rPr>
        <sz val="9"/>
        <rFont val="AcadNusx"/>
        <family val="0"/>
      </rPr>
      <t xml:space="preserve"> 80 sm qvebis datvirTva mdinaris kalapotSi 1.25 m</t>
    </r>
    <r>
      <rPr>
        <vertAlign val="superscript"/>
        <sz val="9"/>
        <rFont val="AcadNusx"/>
        <family val="0"/>
      </rPr>
      <t>3</t>
    </r>
    <r>
      <rPr>
        <sz val="9"/>
        <rFont val="AcadNusx"/>
        <family val="0"/>
      </rPr>
      <t xml:space="preserve"> CamCis tevadobis eqskavatoriT avtoTviTmclelze </t>
    </r>
  </si>
  <si>
    <t>datvirTuli qvis transportireba 4 km</t>
  </si>
  <si>
    <t>sn da w
IV-2-82
1-21-16</t>
  </si>
  <si>
    <r>
      <t>eqskavatori 1.25 m</t>
    </r>
    <r>
      <rPr>
        <vertAlign val="superscript"/>
        <sz val="9"/>
        <rFont val="AcadNusx"/>
        <family val="0"/>
      </rPr>
      <t>3</t>
    </r>
  </si>
  <si>
    <t>srf 12-120</t>
  </si>
  <si>
    <t>sn da w
IV-2-82
1-31-6</t>
  </si>
  <si>
    <t>ssip garemos erovnuli saagento</t>
  </si>
  <si>
    <t>proeqtis koordinatori</t>
  </si>
  <si>
    <t>t.beriZe</t>
  </si>
  <si>
    <t>betonis danamati (plastifikatori)</t>
  </si>
  <si>
    <t>betonis danamati (antifrizi)</t>
  </si>
  <si>
    <t>4.1-140</t>
  </si>
  <si>
    <t>4.1-138</t>
  </si>
  <si>
    <t>cementis da danamatebis (kalmatroni, plastifikatori, antifrizi) transportireba 129 km quTaisidan</t>
  </si>
  <si>
    <t>rezervi gauTvaliswinebeli samuSaoebisa da xarjebisaTvis 5%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</si>
</sst>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0.000"/>
    <numFmt numFmtId="181" formatCode="0.0000"/>
    <numFmt numFmtId="182" formatCode="0.000000"/>
    <numFmt numFmtId="183" formatCode="0.00000"/>
    <numFmt numFmtId="184" formatCode="0.0"/>
    <numFmt numFmtId="185" formatCode="0.0000000"/>
    <numFmt numFmtId="186" formatCode="0.00000000"/>
  </numFmts>
  <fonts count="55">
    <font>
      <sz val="10"/>
      <name val="Arial Cyr"/>
      <family val="0"/>
    </font>
    <font>
      <sz val="9"/>
      <name val="AcadNusx"/>
      <family val="0"/>
    </font>
    <font>
      <b/>
      <sz val="11"/>
      <name val="AcadNusx"/>
      <family val="0"/>
    </font>
    <font>
      <b/>
      <sz val="9"/>
      <name val="AcadNusx"/>
      <family val="0"/>
    </font>
    <font>
      <sz val="8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1"/>
      <name val="AcadNusx"/>
      <family val="0"/>
    </font>
    <font>
      <sz val="11"/>
      <name val="Arial"/>
      <family val="2"/>
    </font>
    <font>
      <sz val="11"/>
      <name val="Arial Cyr"/>
      <family val="0"/>
    </font>
    <font>
      <sz val="12"/>
      <name val="AcadNusx"/>
      <family val="0"/>
    </font>
    <font>
      <b/>
      <sz val="14"/>
      <name val="AcadNusx"/>
      <family val="0"/>
    </font>
    <font>
      <sz val="10"/>
      <name val="Arial"/>
      <family val="2"/>
    </font>
    <font>
      <b/>
      <sz val="16"/>
      <name val="AcadNusx"/>
      <family val="0"/>
    </font>
    <font>
      <b/>
      <sz val="16"/>
      <name val="AcadMtavr"/>
      <family val="0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cadNusx"/>
      <family val="0"/>
    </font>
    <font>
      <b/>
      <sz val="10"/>
      <name val="AcadNusx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80" fontId="1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183" fontId="15" fillId="0" borderId="10" xfId="0" applyNumberFormat="1" applyFont="1" applyBorder="1" applyAlignment="1">
      <alignment horizontal="center" vertical="center" wrapText="1"/>
    </xf>
    <xf numFmtId="184" fontId="15" fillId="0" borderId="10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171" fontId="12" fillId="0" borderId="10" xfId="0" applyNumberFormat="1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179" fontId="12" fillId="0" borderId="10" xfId="0" applyNumberFormat="1" applyFont="1" applyBorder="1" applyAlignment="1">
      <alignment vertical="center" wrapText="1"/>
    </xf>
    <xf numFmtId="2" fontId="12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3" fontId="5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 wrapText="1"/>
    </xf>
    <xf numFmtId="180" fontId="15" fillId="34" borderId="10" xfId="0" applyNumberFormat="1" applyFont="1" applyFill="1" applyBorder="1" applyAlignment="1">
      <alignment horizontal="center" vertical="center" wrapText="1"/>
    </xf>
    <xf numFmtId="180" fontId="15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180" fontId="15" fillId="33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/>
    </xf>
    <xf numFmtId="180" fontId="15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183" fontId="15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textRotation="90" wrapText="1"/>
    </xf>
    <xf numFmtId="0" fontId="5" fillId="0" borderId="15" xfId="0" applyFont="1" applyBorder="1" applyAlignment="1">
      <alignment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7">
      <selection activeCell="A21" sqref="A21:IV21"/>
    </sheetView>
  </sheetViews>
  <sheetFormatPr defaultColWidth="9.00390625" defaultRowHeight="12.75"/>
  <sheetData>
    <row r="1" spans="3:24" ht="13.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3:24" ht="13.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3:24" ht="28.5" customHeight="1">
      <c r="C3" s="4"/>
      <c r="D3" s="131" t="s">
        <v>233</v>
      </c>
      <c r="E3" s="131"/>
      <c r="F3" s="131"/>
      <c r="G3" s="131"/>
      <c r="H3" s="131"/>
      <c r="I3" s="131"/>
      <c r="J3" s="13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3:24" ht="13.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3:24" ht="13.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3:24" ht="13.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3:24" ht="15.75">
      <c r="C7" s="133"/>
      <c r="D7" s="133"/>
      <c r="E7" s="133"/>
      <c r="F7" s="133"/>
      <c r="G7" s="133"/>
      <c r="H7" s="133"/>
      <c r="I7" s="133"/>
      <c r="J7" s="133"/>
      <c r="K7" s="13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3:24" ht="13.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3:24" ht="13.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3:24" ht="13.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2:24" ht="62.25" customHeight="1">
      <c r="B11" s="136" t="s">
        <v>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3:24" ht="16.5">
      <c r="C12" s="4"/>
      <c r="D12" s="134"/>
      <c r="E12" s="134"/>
      <c r="F12" s="134"/>
      <c r="G12" s="134"/>
      <c r="H12" s="134"/>
      <c r="I12" s="134"/>
      <c r="J12" s="13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3:24" ht="13.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3:24" ht="13.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3:24" ht="13.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65.25" customHeight="1">
      <c r="A16" s="136" t="s">
        <v>108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3:24" ht="13.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3:24" ht="13.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3:24" ht="13.5">
      <c r="C19" s="4"/>
      <c r="D19" s="4"/>
      <c r="E19" s="4"/>
      <c r="F19" s="135"/>
      <c r="G19" s="135"/>
      <c r="H19" s="13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3:24" ht="13.5">
      <c r="C20" s="4"/>
      <c r="D20" s="4"/>
      <c r="E20" s="4"/>
      <c r="F20" s="5"/>
      <c r="G20" s="5"/>
      <c r="H20" s="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3:24" ht="13.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3:24" ht="13.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3:24" ht="13.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3:24" ht="13.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6" spans="6:8" ht="16.5">
      <c r="F26" s="132" t="s">
        <v>4</v>
      </c>
      <c r="G26" s="132"/>
      <c r="H26" s="132"/>
    </row>
    <row r="27" spans="6:8" ht="16.5">
      <c r="F27" s="132" t="s">
        <v>76</v>
      </c>
      <c r="G27" s="132"/>
      <c r="H27" s="132"/>
    </row>
  </sheetData>
  <sheetProtection/>
  <mergeCells count="8">
    <mergeCell ref="D3:J3"/>
    <mergeCell ref="F26:H26"/>
    <mergeCell ref="F27:H27"/>
    <mergeCell ref="C7:K7"/>
    <mergeCell ref="D12:J12"/>
    <mergeCell ref="F19:H19"/>
    <mergeCell ref="A16:N16"/>
    <mergeCell ref="B11:M11"/>
  </mergeCells>
  <printOptions/>
  <pageMargins left="0.75" right="0.75" top="1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0">
      <selection activeCell="M31" sqref="M31"/>
    </sheetView>
  </sheetViews>
  <sheetFormatPr defaultColWidth="9.00390625" defaultRowHeight="12.75"/>
  <sheetData>
    <row r="1" spans="3:24" ht="13.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3:24" ht="13.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3:24" ht="28.5" customHeight="1">
      <c r="C3" s="4"/>
      <c r="D3" s="131" t="s">
        <v>233</v>
      </c>
      <c r="E3" s="131"/>
      <c r="F3" s="131"/>
      <c r="G3" s="131"/>
      <c r="H3" s="131"/>
      <c r="I3" s="131"/>
      <c r="J3" s="13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62.25" customHeight="1">
      <c r="B4" s="136" t="s">
        <v>5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3:24" ht="16.5">
      <c r="C5" s="4"/>
      <c r="D5" s="134"/>
      <c r="E5" s="134"/>
      <c r="F5" s="134"/>
      <c r="G5" s="134"/>
      <c r="H5" s="134"/>
      <c r="I5" s="134"/>
      <c r="J5" s="13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3:24" ht="13.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3:24" ht="13.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3:24" ht="13.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65.25" customHeight="1">
      <c r="A9" s="136" t="s">
        <v>108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2:24" ht="21">
      <c r="B11" s="10"/>
      <c r="C11" s="11"/>
      <c r="D11" s="11"/>
      <c r="E11" s="11" t="s">
        <v>1</v>
      </c>
      <c r="F11" s="11"/>
      <c r="G11" s="11"/>
      <c r="H11" s="11"/>
      <c r="I11" s="139">
        <f>'nakr. (19.11.13)'!H69</f>
        <v>584.9287603660605</v>
      </c>
      <c r="J11" s="139"/>
      <c r="K11" s="11" t="s">
        <v>2</v>
      </c>
      <c r="L11" s="11"/>
      <c r="M11" s="1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2:24" ht="15.75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2:24" ht="15.75">
      <c r="B13" s="10"/>
      <c r="C13" s="11"/>
      <c r="D13" s="11"/>
      <c r="E13" s="11" t="s">
        <v>3</v>
      </c>
      <c r="F13" s="11"/>
      <c r="G13" s="11"/>
      <c r="H13" s="11"/>
      <c r="I13" s="11"/>
      <c r="J13" s="11"/>
      <c r="K13" s="11"/>
      <c r="L13" s="11"/>
      <c r="M13" s="1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2:24" ht="15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3:24" ht="13.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3:24" ht="13.5">
      <c r="C16" s="4"/>
      <c r="D16" s="4"/>
      <c r="E16" s="4"/>
      <c r="F16" s="135"/>
      <c r="G16" s="135"/>
      <c r="H16" s="13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5.75">
      <c r="B17" s="10"/>
      <c r="C17" s="9" t="s">
        <v>109</v>
      </c>
      <c r="D17" s="9"/>
      <c r="E17" s="11"/>
      <c r="F17" s="11"/>
      <c r="G17" s="11"/>
      <c r="H17" s="11"/>
      <c r="I17" s="137" t="s">
        <v>110</v>
      </c>
      <c r="J17" s="137"/>
      <c r="K17" s="11"/>
      <c r="L17" s="11"/>
      <c r="M17" s="1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5.75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ht="15.75">
      <c r="B19" s="10"/>
      <c r="C19" s="137" t="s">
        <v>234</v>
      </c>
      <c r="D19" s="137"/>
      <c r="E19" s="137"/>
      <c r="F19" s="137"/>
      <c r="G19" s="137"/>
      <c r="H19" s="11"/>
      <c r="I19" s="137" t="s">
        <v>235</v>
      </c>
      <c r="J19" s="137"/>
      <c r="K19" s="11"/>
      <c r="L19" s="11"/>
      <c r="M19" s="1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19" s="1" customFormat="1" ht="15.75">
      <c r="A20" s="2"/>
      <c r="B20" s="6"/>
      <c r="C20" s="6"/>
      <c r="D20" s="7"/>
      <c r="E20" s="138"/>
      <c r="F20" s="138"/>
      <c r="G20" s="8"/>
      <c r="H20" s="7"/>
      <c r="I20" s="8"/>
      <c r="J20" s="6"/>
      <c r="K20" s="6"/>
      <c r="L20" s="6"/>
      <c r="M20" s="6"/>
      <c r="N20" s="2"/>
      <c r="O20" s="2"/>
      <c r="P20" s="2"/>
      <c r="Q20" s="2"/>
      <c r="R20" s="2"/>
      <c r="S20" s="2"/>
    </row>
    <row r="21" spans="2:24" ht="15.75">
      <c r="B21" s="10"/>
      <c r="C21" s="138" t="s">
        <v>7</v>
      </c>
      <c r="D21" s="138"/>
      <c r="E21" s="138"/>
      <c r="F21" s="138"/>
      <c r="G21" s="9"/>
      <c r="H21" s="11"/>
      <c r="I21" s="138" t="s">
        <v>8</v>
      </c>
      <c r="J21" s="138"/>
      <c r="K21" s="11"/>
      <c r="L21" s="11"/>
      <c r="M21" s="1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3:24" ht="13.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3:24" ht="13.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6:8" ht="16.5">
      <c r="F24" s="132" t="s">
        <v>4</v>
      </c>
      <c r="G24" s="132"/>
      <c r="H24" s="132"/>
    </row>
    <row r="25" spans="6:8" ht="16.5">
      <c r="F25" s="132" t="s">
        <v>76</v>
      </c>
      <c r="G25" s="132"/>
      <c r="H25" s="132"/>
    </row>
  </sheetData>
  <sheetProtection/>
  <mergeCells count="14">
    <mergeCell ref="D3:J3"/>
    <mergeCell ref="B4:M4"/>
    <mergeCell ref="D5:J5"/>
    <mergeCell ref="F16:H16"/>
    <mergeCell ref="I11:J11"/>
    <mergeCell ref="A9:N9"/>
    <mergeCell ref="F24:H24"/>
    <mergeCell ref="F25:H25"/>
    <mergeCell ref="I17:J17"/>
    <mergeCell ref="E20:F20"/>
    <mergeCell ref="C21:F21"/>
    <mergeCell ref="I21:J21"/>
    <mergeCell ref="C19:G19"/>
    <mergeCell ref="I19:J19"/>
  </mergeCells>
  <printOptions/>
  <pageMargins left="0.75" right="0.75" top="1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079"/>
  <sheetViews>
    <sheetView zoomScalePageLayoutView="0" workbookViewId="0" topLeftCell="A50">
      <selection activeCell="H66" sqref="H66"/>
    </sheetView>
  </sheetViews>
  <sheetFormatPr defaultColWidth="9.00390625" defaultRowHeight="12.75"/>
  <cols>
    <col min="1" max="1" width="3.375" style="4" customWidth="1"/>
    <col min="2" max="2" width="9.375" style="4" customWidth="1"/>
    <col min="3" max="3" width="27.25390625" style="4" customWidth="1"/>
    <col min="4" max="4" width="7.875" style="4" customWidth="1"/>
    <col min="5" max="5" width="7.375" style="4" customWidth="1"/>
    <col min="6" max="6" width="11.375" style="4" bestFit="1" customWidth="1"/>
    <col min="7" max="7" width="7.75390625" style="4" customWidth="1"/>
    <col min="8" max="8" width="9.625" style="4" customWidth="1"/>
    <col min="9" max="9" width="5.375" style="4" customWidth="1"/>
    <col min="10" max="10" width="9.375" style="4" customWidth="1"/>
    <col min="11" max="11" width="6.375" style="4" customWidth="1"/>
    <col min="12" max="12" width="9.375" style="4" customWidth="1"/>
    <col min="13" max="13" width="10.75390625" style="4" customWidth="1"/>
    <col min="14" max="16384" width="9.00390625" style="4" customWidth="1"/>
  </cols>
  <sheetData>
    <row r="1" spans="1:14" ht="65.25" customHeight="1">
      <c r="A1" s="136" t="s">
        <v>108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3:12" ht="21" customHeight="1">
      <c r="C2" s="140" t="s">
        <v>9</v>
      </c>
      <c r="D2" s="140"/>
      <c r="E2" s="140"/>
      <c r="F2" s="140"/>
      <c r="G2" s="140"/>
      <c r="H2" s="140"/>
      <c r="I2" s="140"/>
      <c r="J2" s="140"/>
      <c r="K2" s="140"/>
      <c r="L2" s="140"/>
    </row>
    <row r="4" spans="2:15" ht="37.5" customHeight="1">
      <c r="B4" s="141" t="s">
        <v>108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91"/>
      <c r="O4" s="91"/>
    </row>
    <row r="6" spans="1:13" ht="13.5">
      <c r="A6" s="4" t="s">
        <v>10</v>
      </c>
      <c r="C6" s="4" t="s">
        <v>38</v>
      </c>
      <c r="H6" s="142" t="s">
        <v>11</v>
      </c>
      <c r="I6" s="142"/>
      <c r="J6" s="142"/>
      <c r="K6" s="142"/>
      <c r="L6" s="32">
        <f>M141*0.001</f>
        <v>440.823262139153</v>
      </c>
      <c r="M6" s="4" t="s">
        <v>12</v>
      </c>
    </row>
    <row r="7" spans="8:13" ht="13.5">
      <c r="H7" s="142" t="s">
        <v>13</v>
      </c>
      <c r="I7" s="142"/>
      <c r="J7" s="142"/>
      <c r="K7" s="142"/>
      <c r="L7" s="32">
        <f>J137*0.001</f>
        <v>50.463621021959995</v>
      </c>
      <c r="M7" s="4" t="s">
        <v>12</v>
      </c>
    </row>
    <row r="8" spans="1:13" ht="13.5">
      <c r="A8" s="142" t="s">
        <v>77</v>
      </c>
      <c r="B8" s="142"/>
      <c r="C8" s="142"/>
      <c r="D8" s="142"/>
      <c r="E8" s="142"/>
      <c r="F8" s="142"/>
      <c r="H8" s="142" t="s">
        <v>14</v>
      </c>
      <c r="I8" s="142"/>
      <c r="J8" s="142"/>
      <c r="K8" s="142"/>
      <c r="L8" s="32">
        <f>L7/0.001/3.5</f>
        <v>14418.177434845713</v>
      </c>
      <c r="M8" s="4" t="s">
        <v>15</v>
      </c>
    </row>
    <row r="10" spans="1:13" ht="13.5">
      <c r="A10" s="145" t="s">
        <v>16</v>
      </c>
      <c r="B10" s="143" t="s">
        <v>17</v>
      </c>
      <c r="C10" s="143" t="s">
        <v>18</v>
      </c>
      <c r="D10" s="143" t="s">
        <v>19</v>
      </c>
      <c r="E10" s="143" t="s">
        <v>20</v>
      </c>
      <c r="F10" s="143"/>
      <c r="G10" s="143" t="s">
        <v>21</v>
      </c>
      <c r="H10" s="143"/>
      <c r="I10" s="143" t="s">
        <v>0</v>
      </c>
      <c r="J10" s="143"/>
      <c r="K10" s="143" t="s">
        <v>22</v>
      </c>
      <c r="L10" s="143"/>
      <c r="M10" s="143" t="s">
        <v>23</v>
      </c>
    </row>
    <row r="11" spans="1:13" ht="22.5" customHeight="1">
      <c r="A11" s="146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1:13" ht="13.5" customHeight="1">
      <c r="A12" s="146"/>
      <c r="B12" s="143"/>
      <c r="C12" s="143"/>
      <c r="D12" s="143"/>
      <c r="E12" s="143" t="s">
        <v>24</v>
      </c>
      <c r="F12" s="143" t="s">
        <v>25</v>
      </c>
      <c r="G12" s="143" t="s">
        <v>26</v>
      </c>
      <c r="H12" s="143" t="s">
        <v>25</v>
      </c>
      <c r="I12" s="143" t="s">
        <v>26</v>
      </c>
      <c r="J12" s="143" t="s">
        <v>25</v>
      </c>
      <c r="K12" s="143" t="s">
        <v>26</v>
      </c>
      <c r="L12" s="143" t="s">
        <v>25</v>
      </c>
      <c r="M12" s="143"/>
    </row>
    <row r="13" spans="1:13" ht="13.5">
      <c r="A13" s="146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13" ht="13.5">
      <c r="A14" s="146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</row>
    <row r="15" spans="1:13" ht="39" customHeight="1" thickBot="1">
      <c r="A15" s="146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 ht="14.25" thickBot="1">
      <c r="A16" s="37">
        <v>1</v>
      </c>
      <c r="B16" s="37">
        <v>2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7">
        <v>8</v>
      </c>
      <c r="I16" s="37">
        <v>9</v>
      </c>
      <c r="J16" s="37">
        <v>10</v>
      </c>
      <c r="K16" s="37">
        <v>11</v>
      </c>
      <c r="L16" s="37">
        <v>12</v>
      </c>
      <c r="M16" s="37">
        <v>13</v>
      </c>
    </row>
    <row r="17" spans="1:13" ht="54.75" customHeight="1">
      <c r="A17" s="41">
        <v>1</v>
      </c>
      <c r="B17" s="42" t="s">
        <v>111</v>
      </c>
      <c r="C17" s="43" t="s">
        <v>115</v>
      </c>
      <c r="D17" s="41" t="s">
        <v>112</v>
      </c>
      <c r="E17" s="44"/>
      <c r="F17" s="45">
        <v>0.566</v>
      </c>
      <c r="G17" s="46"/>
      <c r="H17" s="46"/>
      <c r="I17" s="47"/>
      <c r="J17" s="47"/>
      <c r="K17" s="47"/>
      <c r="L17" s="46"/>
      <c r="M17" s="46"/>
    </row>
    <row r="18" spans="1:13" ht="28.5" customHeight="1">
      <c r="A18" s="42"/>
      <c r="B18" s="42" t="s">
        <v>113</v>
      </c>
      <c r="C18" s="43" t="s">
        <v>114</v>
      </c>
      <c r="D18" s="42" t="s">
        <v>28</v>
      </c>
      <c r="E18" s="20">
        <f>8.9</f>
        <v>8.9</v>
      </c>
      <c r="F18" s="20">
        <v>5.0374</v>
      </c>
      <c r="G18" s="26"/>
      <c r="H18" s="26"/>
      <c r="I18" s="20">
        <v>7.65</v>
      </c>
      <c r="J18" s="27">
        <f>I18*F18</f>
        <v>38.53611</v>
      </c>
      <c r="K18" s="20">
        <f>35.34-I18</f>
        <v>27.690000000000005</v>
      </c>
      <c r="L18" s="27">
        <f>K18*F18</f>
        <v>139.48560600000002</v>
      </c>
      <c r="M18" s="27">
        <f>H18+J18+L18</f>
        <v>178.02171600000003</v>
      </c>
    </row>
    <row r="19" spans="1:13" ht="67.5" customHeight="1">
      <c r="A19" s="42">
        <v>2</v>
      </c>
      <c r="B19" s="42" t="s">
        <v>116</v>
      </c>
      <c r="C19" s="43" t="s">
        <v>129</v>
      </c>
      <c r="D19" s="42" t="s">
        <v>112</v>
      </c>
      <c r="E19" s="26"/>
      <c r="F19" s="34">
        <v>2.805</v>
      </c>
      <c r="G19" s="26"/>
      <c r="H19" s="26"/>
      <c r="I19" s="26"/>
      <c r="J19" s="26"/>
      <c r="K19" s="26"/>
      <c r="L19" s="26"/>
      <c r="M19" s="27"/>
    </row>
    <row r="20" spans="1:13" ht="22.5" customHeight="1">
      <c r="A20" s="42"/>
      <c r="B20" s="42"/>
      <c r="C20" s="43" t="s">
        <v>33</v>
      </c>
      <c r="D20" s="42" t="s">
        <v>27</v>
      </c>
      <c r="E20" s="26">
        <v>13.7</v>
      </c>
      <c r="F20" s="27">
        <v>38.4285</v>
      </c>
      <c r="G20" s="26"/>
      <c r="H20" s="26"/>
      <c r="I20" s="26">
        <v>4.6</v>
      </c>
      <c r="J20" s="27">
        <f>F20*I20</f>
        <v>176.7711</v>
      </c>
      <c r="K20" s="26"/>
      <c r="L20" s="26"/>
      <c r="M20" s="27">
        <f aca="true" t="shared" si="0" ref="M20:M84">H20+J20+L20</f>
        <v>176.7711</v>
      </c>
    </row>
    <row r="21" spans="1:13" ht="45" customHeight="1">
      <c r="A21" s="42"/>
      <c r="B21" s="42" t="s">
        <v>107</v>
      </c>
      <c r="C21" s="43" t="s">
        <v>130</v>
      </c>
      <c r="D21" s="42" t="s">
        <v>28</v>
      </c>
      <c r="E21" s="26">
        <v>30.8</v>
      </c>
      <c r="F21" s="27">
        <v>86.394</v>
      </c>
      <c r="G21" s="26"/>
      <c r="H21" s="26"/>
      <c r="I21" s="26">
        <v>15.01</v>
      </c>
      <c r="J21" s="27">
        <f>F21*I21</f>
        <v>1296.77394</v>
      </c>
      <c r="K21" s="26">
        <f>40.23-I21</f>
        <v>25.22</v>
      </c>
      <c r="L21" s="27">
        <f>K21*F21</f>
        <v>2178.85668</v>
      </c>
      <c r="M21" s="27">
        <f t="shared" si="0"/>
        <v>3475.63062</v>
      </c>
    </row>
    <row r="22" spans="1:13" ht="45" customHeight="1">
      <c r="A22" s="42">
        <v>3</v>
      </c>
      <c r="B22" s="42" t="s">
        <v>206</v>
      </c>
      <c r="C22" s="43" t="s">
        <v>117</v>
      </c>
      <c r="D22" s="42" t="s">
        <v>131</v>
      </c>
      <c r="E22" s="26"/>
      <c r="F22" s="34">
        <v>0.3416</v>
      </c>
      <c r="G22" s="26"/>
      <c r="H22" s="26"/>
      <c r="I22" s="26"/>
      <c r="J22" s="26"/>
      <c r="K22" s="26"/>
      <c r="L22" s="26"/>
      <c r="M22" s="27"/>
    </row>
    <row r="23" spans="1:13" ht="22.5" customHeight="1">
      <c r="A23" s="42"/>
      <c r="B23" s="42"/>
      <c r="C23" s="43" t="s">
        <v>33</v>
      </c>
      <c r="D23" s="42" t="s">
        <v>27</v>
      </c>
      <c r="E23" s="26">
        <v>288</v>
      </c>
      <c r="F23" s="27">
        <v>98.38080000000001</v>
      </c>
      <c r="G23" s="26"/>
      <c r="H23" s="26"/>
      <c r="I23" s="26">
        <v>4.6</v>
      </c>
      <c r="J23" s="27">
        <f>F23*I23</f>
        <v>452.55168</v>
      </c>
      <c r="K23" s="26"/>
      <c r="L23" s="26"/>
      <c r="M23" s="27">
        <f t="shared" si="0"/>
        <v>452.55168</v>
      </c>
    </row>
    <row r="24" spans="1:13" ht="59.25" customHeight="1">
      <c r="A24" s="42">
        <v>4</v>
      </c>
      <c r="B24" s="42" t="s">
        <v>67</v>
      </c>
      <c r="C24" s="43" t="s">
        <v>132</v>
      </c>
      <c r="D24" s="42" t="s">
        <v>133</v>
      </c>
      <c r="E24" s="38"/>
      <c r="F24" s="122">
        <v>5.789559999999999</v>
      </c>
      <c r="G24" s="27"/>
      <c r="H24" s="26"/>
      <c r="I24" s="26"/>
      <c r="J24" s="28"/>
      <c r="K24" s="26"/>
      <c r="L24" s="26"/>
      <c r="M24" s="27"/>
    </row>
    <row r="25" spans="1:13" ht="24" customHeight="1">
      <c r="A25" s="42"/>
      <c r="B25" s="42"/>
      <c r="C25" s="43" t="s">
        <v>42</v>
      </c>
      <c r="D25" s="42" t="s">
        <v>43</v>
      </c>
      <c r="E25" s="27">
        <f>197</f>
        <v>197</v>
      </c>
      <c r="F25" s="20">
        <v>1140.5433199999998</v>
      </c>
      <c r="G25" s="27"/>
      <c r="H25" s="26"/>
      <c r="I25" s="27">
        <v>4.6</v>
      </c>
      <c r="J25" s="28">
        <f>F25*I25</f>
        <v>5246.499271999998</v>
      </c>
      <c r="K25" s="27"/>
      <c r="L25" s="27"/>
      <c r="M25" s="27">
        <f t="shared" si="0"/>
        <v>5246.499271999998</v>
      </c>
    </row>
    <row r="26" spans="1:13" ht="31.5" customHeight="1">
      <c r="A26" s="42"/>
      <c r="B26" s="42" t="s">
        <v>89</v>
      </c>
      <c r="C26" s="43" t="s">
        <v>44</v>
      </c>
      <c r="D26" s="42" t="s">
        <v>28</v>
      </c>
      <c r="E26" s="27">
        <v>27.8</v>
      </c>
      <c r="F26" s="20">
        <v>160.94976799999998</v>
      </c>
      <c r="G26" s="27"/>
      <c r="H26" s="26"/>
      <c r="I26" s="27">
        <v>5.15</v>
      </c>
      <c r="J26" s="28">
        <f>F26*I26</f>
        <v>828.8913051999999</v>
      </c>
      <c r="K26" s="27">
        <f>6.14-I26</f>
        <v>0.9899999999999993</v>
      </c>
      <c r="L26" s="27">
        <f>F26*K26</f>
        <v>159.34027031999986</v>
      </c>
      <c r="M26" s="27">
        <f t="shared" si="0"/>
        <v>988.2315755199998</v>
      </c>
    </row>
    <row r="27" spans="1:13" ht="47.25" customHeight="1">
      <c r="A27" s="42"/>
      <c r="B27" s="42" t="s">
        <v>90</v>
      </c>
      <c r="C27" s="43" t="s">
        <v>93</v>
      </c>
      <c r="D27" s="42" t="s">
        <v>91</v>
      </c>
      <c r="E27" s="27">
        <v>1.48</v>
      </c>
      <c r="F27" s="20">
        <v>238.20565663999997</v>
      </c>
      <c r="G27" s="27"/>
      <c r="H27" s="27"/>
      <c r="I27" s="27"/>
      <c r="J27" s="28"/>
      <c r="K27" s="27"/>
      <c r="L27" s="27"/>
      <c r="M27" s="27"/>
    </row>
    <row r="28" spans="1:13" ht="54.75" customHeight="1">
      <c r="A28" s="42"/>
      <c r="B28" s="42" t="s">
        <v>92</v>
      </c>
      <c r="C28" s="43" t="s">
        <v>94</v>
      </c>
      <c r="D28" s="42" t="s">
        <v>97</v>
      </c>
      <c r="E28" s="27">
        <f>5.4*1.2</f>
        <v>6.48</v>
      </c>
      <c r="F28" s="20">
        <v>1543.5726550272</v>
      </c>
      <c r="G28" s="27">
        <v>1.7</v>
      </c>
      <c r="H28" s="27">
        <f>F28*G28</f>
        <v>2624.07351354624</v>
      </c>
      <c r="I28" s="27"/>
      <c r="J28" s="28"/>
      <c r="K28" s="27"/>
      <c r="L28" s="27"/>
      <c r="M28" s="27">
        <f t="shared" si="0"/>
        <v>2624.07351354624</v>
      </c>
    </row>
    <row r="29" spans="1:13" ht="24" customHeight="1">
      <c r="A29" s="42"/>
      <c r="B29" s="42"/>
      <c r="C29" s="43" t="s">
        <v>34</v>
      </c>
      <c r="D29" s="42" t="s">
        <v>30</v>
      </c>
      <c r="E29" s="27">
        <v>69</v>
      </c>
      <c r="F29" s="20">
        <v>399.4796399999999</v>
      </c>
      <c r="G29" s="27"/>
      <c r="H29" s="26"/>
      <c r="I29" s="27"/>
      <c r="J29" s="28"/>
      <c r="K29" s="27">
        <v>3.2</v>
      </c>
      <c r="L29" s="27">
        <f>K29*F29</f>
        <v>1278.3348479999997</v>
      </c>
      <c r="M29" s="27">
        <f t="shared" si="0"/>
        <v>1278.3348479999997</v>
      </c>
    </row>
    <row r="30" spans="1:13" ht="30" customHeight="1">
      <c r="A30" s="42"/>
      <c r="B30" s="42" t="s">
        <v>83</v>
      </c>
      <c r="C30" s="43" t="s">
        <v>35</v>
      </c>
      <c r="D30" s="42" t="s">
        <v>134</v>
      </c>
      <c r="E30" s="27">
        <v>80</v>
      </c>
      <c r="F30" s="20">
        <v>463.1647999999999</v>
      </c>
      <c r="G30" s="27">
        <v>16.4</v>
      </c>
      <c r="H30" s="27">
        <f aca="true" t="shared" si="1" ref="H30:H35">F30*G30</f>
        <v>7595.902719999997</v>
      </c>
      <c r="I30" s="27"/>
      <c r="J30" s="28"/>
      <c r="K30" s="27"/>
      <c r="L30" s="27"/>
      <c r="M30" s="27">
        <f t="shared" si="0"/>
        <v>7595.902719999997</v>
      </c>
    </row>
    <row r="31" spans="1:13" ht="30" customHeight="1">
      <c r="A31" s="42"/>
      <c r="B31" s="42" t="s">
        <v>84</v>
      </c>
      <c r="C31" s="43" t="s">
        <v>45</v>
      </c>
      <c r="D31" s="42" t="s">
        <v>134</v>
      </c>
      <c r="E31" s="27">
        <v>50</v>
      </c>
      <c r="F31" s="20">
        <v>289.47799999999995</v>
      </c>
      <c r="G31" s="27">
        <v>20</v>
      </c>
      <c r="H31" s="27">
        <f t="shared" si="1"/>
        <v>5789.5599999999995</v>
      </c>
      <c r="I31" s="27"/>
      <c r="J31" s="28"/>
      <c r="K31" s="27"/>
      <c r="L31" s="27"/>
      <c r="M31" s="27">
        <f t="shared" si="0"/>
        <v>5789.5599999999995</v>
      </c>
    </row>
    <row r="32" spans="1:13" ht="30" customHeight="1">
      <c r="A32" s="42"/>
      <c r="B32" s="42" t="s">
        <v>82</v>
      </c>
      <c r="C32" s="43" t="s">
        <v>46</v>
      </c>
      <c r="D32" s="42" t="s">
        <v>29</v>
      </c>
      <c r="E32" s="27">
        <v>33.2</v>
      </c>
      <c r="F32" s="20">
        <v>192.21339199999997</v>
      </c>
      <c r="G32" s="27">
        <v>145</v>
      </c>
      <c r="H32" s="27">
        <f t="shared" si="1"/>
        <v>27870.941839999996</v>
      </c>
      <c r="I32" s="27"/>
      <c r="J32" s="28"/>
      <c r="K32" s="27"/>
      <c r="L32" s="27"/>
      <c r="M32" s="27">
        <f t="shared" si="0"/>
        <v>27870.941839999996</v>
      </c>
    </row>
    <row r="33" spans="1:13" ht="26.25" customHeight="1">
      <c r="A33" s="42"/>
      <c r="B33" s="42" t="s">
        <v>81</v>
      </c>
      <c r="C33" s="43" t="s">
        <v>80</v>
      </c>
      <c r="D33" s="42" t="s">
        <v>37</v>
      </c>
      <c r="E33" s="27">
        <f>10*100</f>
        <v>1000</v>
      </c>
      <c r="F33" s="119">
        <v>5789.559999999999</v>
      </c>
      <c r="G33" s="27">
        <v>6.8</v>
      </c>
      <c r="H33" s="27">
        <f t="shared" si="1"/>
        <v>39369.00799999999</v>
      </c>
      <c r="I33" s="27"/>
      <c r="J33" s="28"/>
      <c r="K33" s="27"/>
      <c r="L33" s="27"/>
      <c r="M33" s="27">
        <f t="shared" si="0"/>
        <v>39369.00799999999</v>
      </c>
    </row>
    <row r="34" spans="1:13" ht="26.25" customHeight="1">
      <c r="A34" s="115"/>
      <c r="B34" s="115" t="s">
        <v>238</v>
      </c>
      <c r="C34" s="116" t="s">
        <v>236</v>
      </c>
      <c r="D34" s="115" t="s">
        <v>29</v>
      </c>
      <c r="E34" s="117"/>
      <c r="F34" s="113">
        <v>2</v>
      </c>
      <c r="G34" s="117">
        <v>2000</v>
      </c>
      <c r="H34" s="117">
        <f t="shared" si="1"/>
        <v>4000</v>
      </c>
      <c r="I34" s="117"/>
      <c r="J34" s="117"/>
      <c r="K34" s="117"/>
      <c r="L34" s="117"/>
      <c r="M34" s="117">
        <f t="shared" si="0"/>
        <v>4000</v>
      </c>
    </row>
    <row r="35" spans="1:13" ht="26.25" customHeight="1">
      <c r="A35" s="115"/>
      <c r="B35" s="115" t="s">
        <v>239</v>
      </c>
      <c r="C35" s="116" t="s">
        <v>237</v>
      </c>
      <c r="D35" s="115" t="s">
        <v>29</v>
      </c>
      <c r="E35" s="117"/>
      <c r="F35" s="113">
        <v>2</v>
      </c>
      <c r="G35" s="117">
        <v>600</v>
      </c>
      <c r="H35" s="117">
        <f t="shared" si="1"/>
        <v>1200</v>
      </c>
      <c r="I35" s="117"/>
      <c r="J35" s="117"/>
      <c r="K35" s="117"/>
      <c r="L35" s="117"/>
      <c r="M35" s="117">
        <f t="shared" si="0"/>
        <v>1200</v>
      </c>
    </row>
    <row r="36" spans="1:13" ht="33" customHeight="1">
      <c r="A36" s="42">
        <v>5</v>
      </c>
      <c r="B36" s="42" t="s">
        <v>68</v>
      </c>
      <c r="C36" s="43" t="s">
        <v>78</v>
      </c>
      <c r="D36" s="42" t="s">
        <v>29</v>
      </c>
      <c r="E36" s="39"/>
      <c r="F36" s="29">
        <v>741.0636799999999</v>
      </c>
      <c r="G36" s="27"/>
      <c r="H36" s="26"/>
      <c r="I36" s="26"/>
      <c r="J36" s="28"/>
      <c r="K36" s="27">
        <v>35.9</v>
      </c>
      <c r="L36" s="27">
        <f>K36*F36</f>
        <v>26604.186111999996</v>
      </c>
      <c r="M36" s="27">
        <f t="shared" si="0"/>
        <v>26604.186111999996</v>
      </c>
    </row>
    <row r="37" spans="1:13" ht="31.5" customHeight="1">
      <c r="A37" s="42">
        <v>6</v>
      </c>
      <c r="B37" s="42" t="s">
        <v>68</v>
      </c>
      <c r="C37" s="43" t="s">
        <v>79</v>
      </c>
      <c r="D37" s="42" t="s">
        <v>29</v>
      </c>
      <c r="E37" s="39"/>
      <c r="F37" s="29">
        <v>434.2169999999999</v>
      </c>
      <c r="G37" s="27"/>
      <c r="H37" s="26"/>
      <c r="I37" s="26"/>
      <c r="J37" s="28"/>
      <c r="K37" s="27">
        <v>35.9</v>
      </c>
      <c r="L37" s="27">
        <f>K37*F37</f>
        <v>15588.390299999997</v>
      </c>
      <c r="M37" s="27">
        <f t="shared" si="0"/>
        <v>15588.390299999997</v>
      </c>
    </row>
    <row r="38" spans="1:13" ht="63.75">
      <c r="A38" s="115">
        <v>7</v>
      </c>
      <c r="B38" s="115" t="s">
        <v>71</v>
      </c>
      <c r="C38" s="116" t="s">
        <v>240</v>
      </c>
      <c r="D38" s="115" t="s">
        <v>29</v>
      </c>
      <c r="E38" s="120"/>
      <c r="F38" s="114">
        <v>202.003</v>
      </c>
      <c r="G38" s="117"/>
      <c r="H38" s="121"/>
      <c r="I38" s="121"/>
      <c r="J38" s="117"/>
      <c r="K38" s="117">
        <f>35.9</f>
        <v>35.9</v>
      </c>
      <c r="L38" s="117">
        <f>K38*F38</f>
        <v>7251.907699999999</v>
      </c>
      <c r="M38" s="117">
        <f t="shared" si="0"/>
        <v>7251.907699999999</v>
      </c>
    </row>
    <row r="39" spans="1:13" ht="47.25" customHeight="1">
      <c r="A39" s="42">
        <v>8</v>
      </c>
      <c r="B39" s="48" t="s">
        <v>47</v>
      </c>
      <c r="C39" s="43" t="s">
        <v>135</v>
      </c>
      <c r="D39" s="42" t="s">
        <v>133</v>
      </c>
      <c r="E39" s="39"/>
      <c r="F39" s="123">
        <v>5.704</v>
      </c>
      <c r="G39" s="27"/>
      <c r="H39" s="26"/>
      <c r="I39" s="26"/>
      <c r="J39" s="28"/>
      <c r="K39" s="26"/>
      <c r="L39" s="26"/>
      <c r="M39" s="27"/>
    </row>
    <row r="40" spans="1:13" ht="24" customHeight="1">
      <c r="A40" s="42"/>
      <c r="B40" s="42"/>
      <c r="C40" s="43" t="s">
        <v>42</v>
      </c>
      <c r="D40" s="42" t="s">
        <v>43</v>
      </c>
      <c r="E40" s="27">
        <v>518</v>
      </c>
      <c r="F40" s="20">
        <v>2954.672</v>
      </c>
      <c r="G40" s="27"/>
      <c r="H40" s="26"/>
      <c r="I40" s="27">
        <v>4.6</v>
      </c>
      <c r="J40" s="28">
        <f>F40*I40</f>
        <v>13591.491199999999</v>
      </c>
      <c r="K40" s="27"/>
      <c r="L40" s="27"/>
      <c r="M40" s="27">
        <f t="shared" si="0"/>
        <v>13591.491199999999</v>
      </c>
    </row>
    <row r="41" spans="1:13" ht="24" customHeight="1">
      <c r="A41" s="42"/>
      <c r="B41" s="49" t="s">
        <v>88</v>
      </c>
      <c r="C41" s="43" t="s">
        <v>85</v>
      </c>
      <c r="D41" s="42" t="s">
        <v>28</v>
      </c>
      <c r="E41" s="27">
        <v>9.6</v>
      </c>
      <c r="F41" s="20">
        <v>54.758399999999995</v>
      </c>
      <c r="G41" s="27"/>
      <c r="H41" s="26"/>
      <c r="I41" s="27">
        <v>15.38</v>
      </c>
      <c r="J41" s="28">
        <f>F41*I41</f>
        <v>842.1841919999999</v>
      </c>
      <c r="K41" s="27">
        <f>32.84-I41</f>
        <v>17.46</v>
      </c>
      <c r="L41" s="27">
        <f>K41*F41</f>
        <v>956.0816639999999</v>
      </c>
      <c r="M41" s="27">
        <f t="shared" si="0"/>
        <v>1798.265856</v>
      </c>
    </row>
    <row r="42" spans="1:13" ht="30" customHeight="1">
      <c r="A42" s="42"/>
      <c r="B42" s="42"/>
      <c r="C42" s="43" t="s">
        <v>36</v>
      </c>
      <c r="D42" s="42" t="s">
        <v>30</v>
      </c>
      <c r="E42" s="27">
        <v>23.1</v>
      </c>
      <c r="F42" s="20">
        <v>131.7624</v>
      </c>
      <c r="G42" s="27"/>
      <c r="H42" s="26"/>
      <c r="I42" s="27"/>
      <c r="J42" s="28"/>
      <c r="K42" s="27">
        <v>3.2</v>
      </c>
      <c r="L42" s="27">
        <f>F42*K42</f>
        <v>421.63968000000006</v>
      </c>
      <c r="M42" s="27">
        <f t="shared" si="0"/>
        <v>421.63968000000006</v>
      </c>
    </row>
    <row r="43" spans="1:13" ht="30" customHeight="1">
      <c r="A43" s="42"/>
      <c r="B43" s="42" t="s">
        <v>86</v>
      </c>
      <c r="C43" s="43" t="s">
        <v>48</v>
      </c>
      <c r="D43" s="42" t="s">
        <v>134</v>
      </c>
      <c r="E43" s="27">
        <v>2.66</v>
      </c>
      <c r="F43" s="20">
        <v>15.17264</v>
      </c>
      <c r="G43" s="27">
        <v>83</v>
      </c>
      <c r="H43" s="27">
        <f aca="true" t="shared" si="2" ref="H43:H50">F43*G43</f>
        <v>1259.3291199999999</v>
      </c>
      <c r="I43" s="27"/>
      <c r="J43" s="28"/>
      <c r="K43" s="27"/>
      <c r="L43" s="27"/>
      <c r="M43" s="27">
        <f t="shared" si="0"/>
        <v>1259.3291199999999</v>
      </c>
    </row>
    <row r="44" spans="1:13" ht="30" customHeight="1">
      <c r="A44" s="42"/>
      <c r="B44" s="42" t="s">
        <v>87</v>
      </c>
      <c r="C44" s="43" t="s">
        <v>49</v>
      </c>
      <c r="D44" s="42" t="s">
        <v>136</v>
      </c>
      <c r="E44" s="27">
        <v>82</v>
      </c>
      <c r="F44" s="20">
        <v>467.72799999999995</v>
      </c>
      <c r="G44" s="27">
        <v>9.5</v>
      </c>
      <c r="H44" s="27">
        <f t="shared" si="2"/>
        <v>4443.415999999999</v>
      </c>
      <c r="I44" s="27"/>
      <c r="J44" s="28"/>
      <c r="K44" s="27"/>
      <c r="L44" s="27"/>
      <c r="M44" s="27">
        <f t="shared" si="0"/>
        <v>4443.415999999999</v>
      </c>
    </row>
    <row r="45" spans="1:13" ht="30" customHeight="1">
      <c r="A45" s="42"/>
      <c r="B45" s="42" t="s">
        <v>41</v>
      </c>
      <c r="C45" s="43" t="s">
        <v>50</v>
      </c>
      <c r="D45" s="42" t="s">
        <v>134</v>
      </c>
      <c r="E45" s="27">
        <v>0.07</v>
      </c>
      <c r="F45" s="20">
        <v>0.39928</v>
      </c>
      <c r="G45" s="27">
        <v>210</v>
      </c>
      <c r="H45" s="27">
        <f t="shared" si="2"/>
        <v>83.84880000000001</v>
      </c>
      <c r="I45" s="27"/>
      <c r="J45" s="28"/>
      <c r="K45" s="27"/>
      <c r="L45" s="27"/>
      <c r="M45" s="27">
        <f t="shared" si="0"/>
        <v>83.84880000000001</v>
      </c>
    </row>
    <row r="46" spans="1:13" ht="30" customHeight="1">
      <c r="A46" s="42"/>
      <c r="B46" s="42" t="s">
        <v>39</v>
      </c>
      <c r="C46" s="43" t="s">
        <v>51</v>
      </c>
      <c r="D46" s="42" t="s">
        <v>134</v>
      </c>
      <c r="E46" s="27">
        <v>0.08</v>
      </c>
      <c r="F46" s="20">
        <v>0.45632</v>
      </c>
      <c r="G46" s="27">
        <v>510</v>
      </c>
      <c r="H46" s="27">
        <f t="shared" si="2"/>
        <v>232.7232</v>
      </c>
      <c r="I46" s="27"/>
      <c r="J46" s="28"/>
      <c r="K46" s="27"/>
      <c r="L46" s="27"/>
      <c r="M46" s="27">
        <f t="shared" si="0"/>
        <v>232.7232</v>
      </c>
    </row>
    <row r="47" spans="1:13" ht="31.5" customHeight="1">
      <c r="A47" s="42"/>
      <c r="B47" s="42" t="s">
        <v>52</v>
      </c>
      <c r="C47" s="43" t="s">
        <v>53</v>
      </c>
      <c r="D47" s="42" t="s">
        <v>134</v>
      </c>
      <c r="E47" s="27">
        <v>0.08</v>
      </c>
      <c r="F47" s="20">
        <v>0.45632</v>
      </c>
      <c r="G47" s="27">
        <v>315</v>
      </c>
      <c r="H47" s="27">
        <f t="shared" si="2"/>
        <v>143.7408</v>
      </c>
      <c r="I47" s="27"/>
      <c r="J47" s="28"/>
      <c r="K47" s="27"/>
      <c r="L47" s="27"/>
      <c r="M47" s="27">
        <f t="shared" si="0"/>
        <v>143.7408</v>
      </c>
    </row>
    <row r="48" spans="1:13" ht="31.5" customHeight="1">
      <c r="A48" s="42"/>
      <c r="B48" s="42" t="s">
        <v>54</v>
      </c>
      <c r="C48" s="43" t="s">
        <v>55</v>
      </c>
      <c r="D48" s="42" t="s">
        <v>134</v>
      </c>
      <c r="E48" s="27">
        <v>1.74</v>
      </c>
      <c r="F48" s="20">
        <v>9.924959999999999</v>
      </c>
      <c r="G48" s="27">
        <v>319</v>
      </c>
      <c r="H48" s="27">
        <f t="shared" si="2"/>
        <v>3166.0622399999997</v>
      </c>
      <c r="I48" s="27"/>
      <c r="J48" s="28"/>
      <c r="K48" s="27"/>
      <c r="L48" s="27"/>
      <c r="M48" s="27">
        <f t="shared" si="0"/>
        <v>3166.0622399999997</v>
      </c>
    </row>
    <row r="49" spans="1:13" ht="31.5" customHeight="1">
      <c r="A49" s="42"/>
      <c r="B49" s="42" t="s">
        <v>56</v>
      </c>
      <c r="C49" s="43" t="s">
        <v>57</v>
      </c>
      <c r="D49" s="42" t="s">
        <v>37</v>
      </c>
      <c r="E49" s="27">
        <v>49</v>
      </c>
      <c r="F49" s="20">
        <v>279.496</v>
      </c>
      <c r="G49" s="27">
        <v>2.7</v>
      </c>
      <c r="H49" s="27">
        <f t="shared" si="2"/>
        <v>754.6392</v>
      </c>
      <c r="I49" s="27"/>
      <c r="J49" s="28"/>
      <c r="K49" s="27"/>
      <c r="L49" s="27"/>
      <c r="M49" s="27">
        <f t="shared" si="0"/>
        <v>754.6392</v>
      </c>
    </row>
    <row r="50" spans="1:13" ht="22.5" customHeight="1">
      <c r="A50" s="42"/>
      <c r="B50" s="42"/>
      <c r="C50" s="43" t="s">
        <v>58</v>
      </c>
      <c r="D50" s="42" t="s">
        <v>30</v>
      </c>
      <c r="E50" s="27">
        <v>61.2</v>
      </c>
      <c r="F50" s="20">
        <v>349.0848</v>
      </c>
      <c r="G50" s="27">
        <v>3.2</v>
      </c>
      <c r="H50" s="27">
        <f t="shared" si="2"/>
        <v>1117.07136</v>
      </c>
      <c r="I50" s="27"/>
      <c r="J50" s="28"/>
      <c r="K50" s="27"/>
      <c r="L50" s="27"/>
      <c r="M50" s="27">
        <f t="shared" si="0"/>
        <v>1117.07136</v>
      </c>
    </row>
    <row r="51" spans="1:13" ht="66.75" customHeight="1">
      <c r="A51" s="42">
        <v>9</v>
      </c>
      <c r="B51" s="42" t="s">
        <v>67</v>
      </c>
      <c r="C51" s="43" t="s">
        <v>137</v>
      </c>
      <c r="D51" s="42" t="s">
        <v>133</v>
      </c>
      <c r="E51" s="38"/>
      <c r="F51" s="123">
        <v>4.782679999999999</v>
      </c>
      <c r="G51" s="27"/>
      <c r="H51" s="26"/>
      <c r="I51" s="26"/>
      <c r="J51" s="28"/>
      <c r="K51" s="26"/>
      <c r="L51" s="26"/>
      <c r="M51" s="27"/>
    </row>
    <row r="52" spans="1:13" ht="24" customHeight="1">
      <c r="A52" s="42"/>
      <c r="B52" s="42"/>
      <c r="C52" s="43" t="s">
        <v>42</v>
      </c>
      <c r="D52" s="42" t="s">
        <v>43</v>
      </c>
      <c r="E52" s="27">
        <f>197</f>
        <v>197</v>
      </c>
      <c r="F52" s="20">
        <v>942.1879599999999</v>
      </c>
      <c r="G52" s="27"/>
      <c r="H52" s="26"/>
      <c r="I52" s="27">
        <v>4.6</v>
      </c>
      <c r="J52" s="28">
        <f>F52*I52</f>
        <v>4334.064615999999</v>
      </c>
      <c r="K52" s="27"/>
      <c r="L52" s="27"/>
      <c r="M52" s="27">
        <f t="shared" si="0"/>
        <v>4334.064615999999</v>
      </c>
    </row>
    <row r="53" spans="1:13" ht="31.5" customHeight="1">
      <c r="A53" s="42"/>
      <c r="B53" s="42" t="s">
        <v>72</v>
      </c>
      <c r="C53" s="43" t="s">
        <v>44</v>
      </c>
      <c r="D53" s="42" t="s">
        <v>28</v>
      </c>
      <c r="E53" s="27">
        <v>27.8</v>
      </c>
      <c r="F53" s="20">
        <v>132.95850399999998</v>
      </c>
      <c r="G53" s="27"/>
      <c r="H53" s="26"/>
      <c r="I53" s="27">
        <v>3.17</v>
      </c>
      <c r="J53" s="28">
        <f>F53*I53</f>
        <v>421.4784576799999</v>
      </c>
      <c r="K53" s="27">
        <f>3.89-I53</f>
        <v>0.7200000000000002</v>
      </c>
      <c r="L53" s="27">
        <f>F53*K53</f>
        <v>95.73012288000001</v>
      </c>
      <c r="M53" s="27">
        <f t="shared" si="0"/>
        <v>517.20858056</v>
      </c>
    </row>
    <row r="54" spans="1:13" ht="47.25" customHeight="1">
      <c r="A54" s="42"/>
      <c r="B54" s="42" t="s">
        <v>90</v>
      </c>
      <c r="C54" s="43" t="s">
        <v>95</v>
      </c>
      <c r="D54" s="42" t="s">
        <v>91</v>
      </c>
      <c r="E54" s="27">
        <v>1.48</v>
      </c>
      <c r="F54" s="20">
        <v>196.77858591999995</v>
      </c>
      <c r="G54" s="27"/>
      <c r="H54" s="27"/>
      <c r="I54" s="27"/>
      <c r="J54" s="28"/>
      <c r="K54" s="27"/>
      <c r="L54" s="27"/>
      <c r="M54" s="27"/>
    </row>
    <row r="55" spans="1:13" ht="76.5" customHeight="1">
      <c r="A55" s="42"/>
      <c r="B55" s="42" t="s">
        <v>92</v>
      </c>
      <c r="C55" s="43" t="s">
        <v>94</v>
      </c>
      <c r="D55" s="42" t="s">
        <v>37</v>
      </c>
      <c r="E55" s="27">
        <f>5.4*1.2</f>
        <v>6.48</v>
      </c>
      <c r="F55" s="20">
        <v>1275.1252367615998</v>
      </c>
      <c r="G55" s="27">
        <v>1.7</v>
      </c>
      <c r="H55" s="27">
        <f>F55*G55</f>
        <v>2167.7129024947194</v>
      </c>
      <c r="I55" s="27"/>
      <c r="J55" s="28"/>
      <c r="K55" s="27"/>
      <c r="L55" s="27"/>
      <c r="M55" s="27">
        <f t="shared" si="0"/>
        <v>2167.7129024947194</v>
      </c>
    </row>
    <row r="56" spans="1:13" ht="24" customHeight="1">
      <c r="A56" s="42"/>
      <c r="B56" s="42"/>
      <c r="C56" s="43" t="s">
        <v>34</v>
      </c>
      <c r="D56" s="42" t="s">
        <v>30</v>
      </c>
      <c r="E56" s="27">
        <v>69</v>
      </c>
      <c r="F56" s="20">
        <v>330.00491999999997</v>
      </c>
      <c r="G56" s="27"/>
      <c r="H56" s="26"/>
      <c r="I56" s="27"/>
      <c r="J56" s="28"/>
      <c r="K56" s="27">
        <v>3.2</v>
      </c>
      <c r="L56" s="27">
        <f>K56*F56</f>
        <v>1056.015744</v>
      </c>
      <c r="M56" s="27">
        <f t="shared" si="0"/>
        <v>1056.015744</v>
      </c>
    </row>
    <row r="57" spans="1:13" ht="30" customHeight="1">
      <c r="A57" s="42"/>
      <c r="B57" s="42" t="s">
        <v>83</v>
      </c>
      <c r="C57" s="43" t="s">
        <v>35</v>
      </c>
      <c r="D57" s="42" t="s">
        <v>134</v>
      </c>
      <c r="E57" s="27">
        <v>80</v>
      </c>
      <c r="F57" s="20">
        <v>382.61439999999993</v>
      </c>
      <c r="G57" s="27">
        <v>16.4</v>
      </c>
      <c r="H57" s="27">
        <f aca="true" t="shared" si="3" ref="H57:H62">F57*G57</f>
        <v>6274.876159999998</v>
      </c>
      <c r="I57" s="27"/>
      <c r="J57" s="28"/>
      <c r="K57" s="27"/>
      <c r="L57" s="27"/>
      <c r="M57" s="27">
        <f t="shared" si="0"/>
        <v>6274.876159999998</v>
      </c>
    </row>
    <row r="58" spans="1:13" ht="30" customHeight="1">
      <c r="A58" s="42"/>
      <c r="B58" s="42" t="s">
        <v>84</v>
      </c>
      <c r="C58" s="43" t="s">
        <v>45</v>
      </c>
      <c r="D58" s="42" t="s">
        <v>134</v>
      </c>
      <c r="E58" s="27">
        <v>50</v>
      </c>
      <c r="F58" s="20">
        <v>239.13399999999996</v>
      </c>
      <c r="G58" s="27">
        <v>20</v>
      </c>
      <c r="H58" s="27">
        <f t="shared" si="3"/>
        <v>4782.679999999999</v>
      </c>
      <c r="I58" s="27"/>
      <c r="J58" s="28"/>
      <c r="K58" s="27"/>
      <c r="L58" s="27"/>
      <c r="M58" s="27">
        <f t="shared" si="0"/>
        <v>4782.679999999999</v>
      </c>
    </row>
    <row r="59" spans="1:13" ht="30" customHeight="1">
      <c r="A59" s="42"/>
      <c r="B59" s="42" t="s">
        <v>82</v>
      </c>
      <c r="C59" s="43" t="s">
        <v>46</v>
      </c>
      <c r="D59" s="42" t="s">
        <v>29</v>
      </c>
      <c r="E59" s="27">
        <v>33.2</v>
      </c>
      <c r="F59" s="20">
        <v>158.78497599999997</v>
      </c>
      <c r="G59" s="27">
        <v>145</v>
      </c>
      <c r="H59" s="27">
        <f t="shared" si="3"/>
        <v>23023.821519999998</v>
      </c>
      <c r="I59" s="27"/>
      <c r="J59" s="28"/>
      <c r="K59" s="27"/>
      <c r="L59" s="27"/>
      <c r="M59" s="27">
        <f t="shared" si="0"/>
        <v>23023.821519999998</v>
      </c>
    </row>
    <row r="60" spans="1:13" ht="26.25" customHeight="1">
      <c r="A60" s="42"/>
      <c r="B60" s="42" t="s">
        <v>81</v>
      </c>
      <c r="C60" s="43" t="s">
        <v>80</v>
      </c>
      <c r="D60" s="42" t="s">
        <v>37</v>
      </c>
      <c r="E60" s="27">
        <f>10*100</f>
        <v>1000</v>
      </c>
      <c r="F60" s="119">
        <v>4782.679999999999</v>
      </c>
      <c r="G60" s="27">
        <v>6.8</v>
      </c>
      <c r="H60" s="27">
        <f t="shared" si="3"/>
        <v>32522.223999999995</v>
      </c>
      <c r="I60" s="27"/>
      <c r="J60" s="28"/>
      <c r="K60" s="27"/>
      <c r="L60" s="27"/>
      <c r="M60" s="27">
        <f t="shared" si="0"/>
        <v>32522.223999999995</v>
      </c>
    </row>
    <row r="61" spans="1:13" ht="26.25" customHeight="1">
      <c r="A61" s="115"/>
      <c r="B61" s="115" t="s">
        <v>238</v>
      </c>
      <c r="C61" s="116" t="s">
        <v>236</v>
      </c>
      <c r="D61" s="115" t="s">
        <v>29</v>
      </c>
      <c r="E61" s="117"/>
      <c r="F61" s="113">
        <v>2</v>
      </c>
      <c r="G61" s="117">
        <v>2000</v>
      </c>
      <c r="H61" s="117">
        <f t="shared" si="3"/>
        <v>4000</v>
      </c>
      <c r="I61" s="117"/>
      <c r="J61" s="117"/>
      <c r="K61" s="117"/>
      <c r="L61" s="117"/>
      <c r="M61" s="117">
        <f>H61+J61+L61</f>
        <v>4000</v>
      </c>
    </row>
    <row r="62" spans="1:13" ht="26.25" customHeight="1">
      <c r="A62" s="115"/>
      <c r="B62" s="115" t="s">
        <v>239</v>
      </c>
      <c r="C62" s="116" t="s">
        <v>237</v>
      </c>
      <c r="D62" s="115" t="s">
        <v>29</v>
      </c>
      <c r="E62" s="117"/>
      <c r="F62" s="113">
        <v>2</v>
      </c>
      <c r="G62" s="117">
        <v>600</v>
      </c>
      <c r="H62" s="117">
        <f t="shared" si="3"/>
        <v>1200</v>
      </c>
      <c r="I62" s="117"/>
      <c r="J62" s="117"/>
      <c r="K62" s="117"/>
      <c r="L62" s="117"/>
      <c r="M62" s="117">
        <f>H62+J62+L62</f>
        <v>1200</v>
      </c>
    </row>
    <row r="63" spans="1:13" ht="33" customHeight="1">
      <c r="A63" s="42">
        <v>10</v>
      </c>
      <c r="B63" s="42" t="s">
        <v>68</v>
      </c>
      <c r="C63" s="43" t="s">
        <v>78</v>
      </c>
      <c r="D63" s="42" t="s">
        <v>29</v>
      </c>
      <c r="E63" s="39"/>
      <c r="F63" s="29">
        <v>612.1830399999999</v>
      </c>
      <c r="G63" s="27"/>
      <c r="H63" s="26"/>
      <c r="I63" s="26"/>
      <c r="J63" s="28"/>
      <c r="K63" s="27">
        <v>35.9</v>
      </c>
      <c r="L63" s="27">
        <f>K63*F63</f>
        <v>21977.371135999994</v>
      </c>
      <c r="M63" s="27">
        <f t="shared" si="0"/>
        <v>21977.371135999994</v>
      </c>
    </row>
    <row r="64" spans="1:13" ht="31.5" customHeight="1">
      <c r="A64" s="42">
        <v>11</v>
      </c>
      <c r="B64" s="42" t="s">
        <v>68</v>
      </c>
      <c r="C64" s="43" t="s">
        <v>79</v>
      </c>
      <c r="D64" s="42" t="s">
        <v>29</v>
      </c>
      <c r="E64" s="39"/>
      <c r="F64" s="29">
        <v>358.7009999999999</v>
      </c>
      <c r="G64" s="27"/>
      <c r="H64" s="26"/>
      <c r="I64" s="26"/>
      <c r="J64" s="28"/>
      <c r="K64" s="27">
        <v>35.9</v>
      </c>
      <c r="L64" s="27">
        <f>K64*F64</f>
        <v>12877.365899999997</v>
      </c>
      <c r="M64" s="27">
        <f t="shared" si="0"/>
        <v>12877.365899999997</v>
      </c>
    </row>
    <row r="65" spans="1:13" ht="63.75">
      <c r="A65" s="115">
        <v>12</v>
      </c>
      <c r="B65" s="115" t="s">
        <v>71</v>
      </c>
      <c r="C65" s="116" t="s">
        <v>240</v>
      </c>
      <c r="D65" s="115" t="s">
        <v>29</v>
      </c>
      <c r="E65" s="120"/>
      <c r="F65" s="114">
        <v>167.568</v>
      </c>
      <c r="G65" s="117"/>
      <c r="H65" s="121"/>
      <c r="I65" s="121"/>
      <c r="J65" s="117"/>
      <c r="K65" s="117">
        <f>35.9</f>
        <v>35.9</v>
      </c>
      <c r="L65" s="117">
        <f>K65*F65</f>
        <v>6015.6912</v>
      </c>
      <c r="M65" s="117">
        <f t="shared" si="0"/>
        <v>6015.6912</v>
      </c>
    </row>
    <row r="66" spans="1:13" ht="47.25" customHeight="1">
      <c r="A66" s="42">
        <v>13</v>
      </c>
      <c r="B66" s="48" t="s">
        <v>47</v>
      </c>
      <c r="C66" s="43" t="s">
        <v>138</v>
      </c>
      <c r="D66" s="42" t="s">
        <v>133</v>
      </c>
      <c r="E66" s="39"/>
      <c r="F66" s="123">
        <v>4.712</v>
      </c>
      <c r="G66" s="27"/>
      <c r="H66" s="26"/>
      <c r="I66" s="26"/>
      <c r="J66" s="28"/>
      <c r="K66" s="26"/>
      <c r="L66" s="26"/>
      <c r="M66" s="27"/>
    </row>
    <row r="67" spans="1:13" ht="24" customHeight="1">
      <c r="A67" s="42"/>
      <c r="B67" s="42"/>
      <c r="C67" s="43" t="s">
        <v>42</v>
      </c>
      <c r="D67" s="42" t="s">
        <v>43</v>
      </c>
      <c r="E67" s="27">
        <v>518</v>
      </c>
      <c r="F67" s="20">
        <v>2440.816</v>
      </c>
      <c r="G67" s="27"/>
      <c r="H67" s="26"/>
      <c r="I67" s="27">
        <v>4.6</v>
      </c>
      <c r="J67" s="28">
        <f>F67*I67</f>
        <v>11227.753599999998</v>
      </c>
      <c r="K67" s="27"/>
      <c r="L67" s="27"/>
      <c r="M67" s="27">
        <f t="shared" si="0"/>
        <v>11227.753599999998</v>
      </c>
    </row>
    <row r="68" spans="1:13" ht="24" customHeight="1">
      <c r="A68" s="42"/>
      <c r="B68" s="49" t="s">
        <v>88</v>
      </c>
      <c r="C68" s="43" t="s">
        <v>85</v>
      </c>
      <c r="D68" s="42" t="s">
        <v>28</v>
      </c>
      <c r="E68" s="27">
        <v>9.6</v>
      </c>
      <c r="F68" s="20">
        <v>45.2352</v>
      </c>
      <c r="G68" s="27"/>
      <c r="H68" s="26"/>
      <c r="I68" s="27">
        <v>15.38</v>
      </c>
      <c r="J68" s="28">
        <f>F68*I68</f>
        <v>695.7173760000001</v>
      </c>
      <c r="K68" s="27">
        <f>32.84-I68</f>
        <v>17.46</v>
      </c>
      <c r="L68" s="27">
        <f>K68*F68</f>
        <v>789.806592</v>
      </c>
      <c r="M68" s="27">
        <f t="shared" si="0"/>
        <v>1485.523968</v>
      </c>
    </row>
    <row r="69" spans="1:13" ht="30" customHeight="1">
      <c r="A69" s="42"/>
      <c r="B69" s="42"/>
      <c r="C69" s="43" t="s">
        <v>36</v>
      </c>
      <c r="D69" s="42" t="s">
        <v>30</v>
      </c>
      <c r="E69" s="27">
        <v>23.1</v>
      </c>
      <c r="F69" s="20">
        <v>108.8472</v>
      </c>
      <c r="G69" s="27"/>
      <c r="H69" s="26"/>
      <c r="I69" s="27"/>
      <c r="J69" s="28"/>
      <c r="K69" s="27">
        <v>3.2</v>
      </c>
      <c r="L69" s="27">
        <f>F69*K69</f>
        <v>348.31104000000005</v>
      </c>
      <c r="M69" s="27">
        <f t="shared" si="0"/>
        <v>348.31104000000005</v>
      </c>
    </row>
    <row r="70" spans="1:13" ht="30" customHeight="1">
      <c r="A70" s="42"/>
      <c r="B70" s="42" t="s">
        <v>86</v>
      </c>
      <c r="C70" s="43" t="s">
        <v>48</v>
      </c>
      <c r="D70" s="42" t="s">
        <v>134</v>
      </c>
      <c r="E70" s="27">
        <v>2.66</v>
      </c>
      <c r="F70" s="20">
        <v>12.53392</v>
      </c>
      <c r="G70" s="27">
        <v>83</v>
      </c>
      <c r="H70" s="27">
        <f aca="true" t="shared" si="4" ref="H70:H77">F70*G70</f>
        <v>1040.31536</v>
      </c>
      <c r="I70" s="27"/>
      <c r="J70" s="28"/>
      <c r="K70" s="27"/>
      <c r="L70" s="27"/>
      <c r="M70" s="27">
        <f t="shared" si="0"/>
        <v>1040.31536</v>
      </c>
    </row>
    <row r="71" spans="1:13" ht="30" customHeight="1">
      <c r="A71" s="42"/>
      <c r="B71" s="42" t="s">
        <v>87</v>
      </c>
      <c r="C71" s="43" t="s">
        <v>49</v>
      </c>
      <c r="D71" s="42" t="s">
        <v>136</v>
      </c>
      <c r="E71" s="27">
        <v>82</v>
      </c>
      <c r="F71" s="20">
        <v>386.38399999999996</v>
      </c>
      <c r="G71" s="27">
        <v>9.5</v>
      </c>
      <c r="H71" s="27">
        <f t="shared" si="4"/>
        <v>3670.6479999999997</v>
      </c>
      <c r="I71" s="27"/>
      <c r="J71" s="28"/>
      <c r="K71" s="27"/>
      <c r="L71" s="27"/>
      <c r="M71" s="27">
        <f t="shared" si="0"/>
        <v>3670.6479999999997</v>
      </c>
    </row>
    <row r="72" spans="1:13" ht="30" customHeight="1">
      <c r="A72" s="42"/>
      <c r="B72" s="42" t="s">
        <v>41</v>
      </c>
      <c r="C72" s="43" t="s">
        <v>50</v>
      </c>
      <c r="D72" s="42" t="s">
        <v>134</v>
      </c>
      <c r="E72" s="27">
        <v>0.07</v>
      </c>
      <c r="F72" s="20">
        <v>0.32984</v>
      </c>
      <c r="G72" s="27">
        <v>210</v>
      </c>
      <c r="H72" s="27">
        <f t="shared" si="4"/>
        <v>69.2664</v>
      </c>
      <c r="I72" s="27"/>
      <c r="J72" s="28"/>
      <c r="K72" s="27"/>
      <c r="L72" s="27"/>
      <c r="M72" s="27">
        <f t="shared" si="0"/>
        <v>69.2664</v>
      </c>
    </row>
    <row r="73" spans="1:13" ht="30" customHeight="1">
      <c r="A73" s="42"/>
      <c r="B73" s="42" t="s">
        <v>39</v>
      </c>
      <c r="C73" s="43" t="s">
        <v>51</v>
      </c>
      <c r="D73" s="42" t="s">
        <v>134</v>
      </c>
      <c r="E73" s="27">
        <v>0.08</v>
      </c>
      <c r="F73" s="20">
        <v>0.37695999999999996</v>
      </c>
      <c r="G73" s="27">
        <v>510</v>
      </c>
      <c r="H73" s="27">
        <f t="shared" si="4"/>
        <v>192.2496</v>
      </c>
      <c r="I73" s="27"/>
      <c r="J73" s="28"/>
      <c r="K73" s="27"/>
      <c r="L73" s="27"/>
      <c r="M73" s="27">
        <f t="shared" si="0"/>
        <v>192.2496</v>
      </c>
    </row>
    <row r="74" spans="1:13" ht="31.5" customHeight="1">
      <c r="A74" s="42"/>
      <c r="B74" s="42" t="s">
        <v>52</v>
      </c>
      <c r="C74" s="43" t="s">
        <v>53</v>
      </c>
      <c r="D74" s="42" t="s">
        <v>134</v>
      </c>
      <c r="E74" s="27">
        <v>0.08</v>
      </c>
      <c r="F74" s="20">
        <v>0.37695999999999996</v>
      </c>
      <c r="G74" s="27">
        <v>315</v>
      </c>
      <c r="H74" s="27">
        <f t="shared" si="4"/>
        <v>118.74239999999999</v>
      </c>
      <c r="I74" s="27"/>
      <c r="J74" s="28"/>
      <c r="K74" s="27"/>
      <c r="L74" s="27"/>
      <c r="M74" s="27">
        <f t="shared" si="0"/>
        <v>118.74239999999999</v>
      </c>
    </row>
    <row r="75" spans="1:13" ht="31.5" customHeight="1">
      <c r="A75" s="42"/>
      <c r="B75" s="42" t="s">
        <v>54</v>
      </c>
      <c r="C75" s="43" t="s">
        <v>55</v>
      </c>
      <c r="D75" s="42" t="s">
        <v>134</v>
      </c>
      <c r="E75" s="27">
        <v>1.74</v>
      </c>
      <c r="F75" s="20">
        <v>8.198879999999999</v>
      </c>
      <c r="G75" s="27">
        <v>319</v>
      </c>
      <c r="H75" s="27">
        <f t="shared" si="4"/>
        <v>2615.4427199999996</v>
      </c>
      <c r="I75" s="27"/>
      <c r="J75" s="28"/>
      <c r="K75" s="27"/>
      <c r="L75" s="27"/>
      <c r="M75" s="27">
        <f t="shared" si="0"/>
        <v>2615.4427199999996</v>
      </c>
    </row>
    <row r="76" spans="1:13" ht="31.5" customHeight="1">
      <c r="A76" s="42"/>
      <c r="B76" s="42" t="s">
        <v>56</v>
      </c>
      <c r="C76" s="43" t="s">
        <v>57</v>
      </c>
      <c r="D76" s="42" t="s">
        <v>37</v>
      </c>
      <c r="E76" s="27">
        <v>49</v>
      </c>
      <c r="F76" s="20">
        <v>230.88799999999998</v>
      </c>
      <c r="G76" s="27">
        <v>2.7</v>
      </c>
      <c r="H76" s="27">
        <f t="shared" si="4"/>
        <v>623.3976</v>
      </c>
      <c r="I76" s="27"/>
      <c r="J76" s="28"/>
      <c r="K76" s="27"/>
      <c r="L76" s="27"/>
      <c r="M76" s="27">
        <f t="shared" si="0"/>
        <v>623.3976</v>
      </c>
    </row>
    <row r="77" spans="1:13" ht="22.5" customHeight="1">
      <c r="A77" s="42"/>
      <c r="B77" s="42"/>
      <c r="C77" s="43" t="s">
        <v>58</v>
      </c>
      <c r="D77" s="42" t="s">
        <v>30</v>
      </c>
      <c r="E77" s="27">
        <v>61.2</v>
      </c>
      <c r="F77" s="20">
        <v>288.3744</v>
      </c>
      <c r="G77" s="27">
        <v>3.2</v>
      </c>
      <c r="H77" s="27">
        <f t="shared" si="4"/>
        <v>922.79808</v>
      </c>
      <c r="I77" s="27"/>
      <c r="J77" s="28"/>
      <c r="K77" s="27"/>
      <c r="L77" s="27"/>
      <c r="M77" s="27">
        <f t="shared" si="0"/>
        <v>922.79808</v>
      </c>
    </row>
    <row r="78" spans="1:13" ht="47.25" customHeight="1">
      <c r="A78" s="42">
        <v>14</v>
      </c>
      <c r="B78" s="42" t="s">
        <v>59</v>
      </c>
      <c r="C78" s="43" t="s">
        <v>60</v>
      </c>
      <c r="D78" s="42" t="s">
        <v>29</v>
      </c>
      <c r="E78" s="39"/>
      <c r="F78" s="29">
        <v>3.5340000000000003</v>
      </c>
      <c r="G78" s="27"/>
      <c r="H78" s="26"/>
      <c r="I78" s="26"/>
      <c r="J78" s="28"/>
      <c r="K78" s="26"/>
      <c r="L78" s="26"/>
      <c r="M78" s="27"/>
    </row>
    <row r="79" spans="1:13" ht="24" customHeight="1">
      <c r="A79" s="42"/>
      <c r="B79" s="42"/>
      <c r="C79" s="43" t="s">
        <v>42</v>
      </c>
      <c r="D79" s="42" t="s">
        <v>43</v>
      </c>
      <c r="E79" s="27">
        <v>14.4</v>
      </c>
      <c r="F79" s="20">
        <v>50.8896</v>
      </c>
      <c r="G79" s="27"/>
      <c r="H79" s="26"/>
      <c r="I79" s="27">
        <v>4.6</v>
      </c>
      <c r="J79" s="28">
        <f>F79*I79</f>
        <v>234.09215999999998</v>
      </c>
      <c r="K79" s="27"/>
      <c r="L79" s="27"/>
      <c r="M79" s="27">
        <f t="shared" si="0"/>
        <v>234.09215999999998</v>
      </c>
    </row>
    <row r="80" spans="1:13" ht="24" customHeight="1">
      <c r="A80" s="42"/>
      <c r="B80" s="49" t="s">
        <v>88</v>
      </c>
      <c r="C80" s="43" t="s">
        <v>85</v>
      </c>
      <c r="D80" s="42" t="s">
        <v>28</v>
      </c>
      <c r="E80" s="27">
        <v>1.93</v>
      </c>
      <c r="F80" s="20">
        <v>6.82062</v>
      </c>
      <c r="G80" s="27"/>
      <c r="H80" s="26"/>
      <c r="I80" s="27">
        <v>15.38</v>
      </c>
      <c r="J80" s="28">
        <f>F80*I80</f>
        <v>104.9011356</v>
      </c>
      <c r="K80" s="27">
        <f>32.84-I80</f>
        <v>17.46</v>
      </c>
      <c r="L80" s="27">
        <f>K80*F80</f>
        <v>119.0880252</v>
      </c>
      <c r="M80" s="27">
        <f t="shared" si="0"/>
        <v>223.9891608</v>
      </c>
    </row>
    <row r="81" spans="1:13" ht="30" customHeight="1">
      <c r="A81" s="42"/>
      <c r="B81" s="42"/>
      <c r="C81" s="43" t="s">
        <v>36</v>
      </c>
      <c r="D81" s="42" t="s">
        <v>30</v>
      </c>
      <c r="E81" s="27">
        <v>5.93</v>
      </c>
      <c r="F81" s="20">
        <v>20.95662</v>
      </c>
      <c r="G81" s="27"/>
      <c r="H81" s="26"/>
      <c r="I81" s="27"/>
      <c r="J81" s="28"/>
      <c r="K81" s="27">
        <v>3.2</v>
      </c>
      <c r="L81" s="27">
        <f>F81*K81</f>
        <v>67.06118400000001</v>
      </c>
      <c r="M81" s="27">
        <f t="shared" si="0"/>
        <v>67.06118400000001</v>
      </c>
    </row>
    <row r="82" spans="1:13" ht="30" customHeight="1">
      <c r="A82" s="42"/>
      <c r="B82" s="42" t="s">
        <v>96</v>
      </c>
      <c r="C82" s="43" t="s">
        <v>139</v>
      </c>
      <c r="D82" s="42" t="s">
        <v>29</v>
      </c>
      <c r="E82" s="27"/>
      <c r="F82" s="20">
        <v>2.428</v>
      </c>
      <c r="G82" s="35">
        <v>1150</v>
      </c>
      <c r="H82" s="27">
        <f>F82*G82</f>
        <v>2792.2</v>
      </c>
      <c r="I82" s="27"/>
      <c r="J82" s="28"/>
      <c r="K82" s="27"/>
      <c r="L82" s="27"/>
      <c r="M82" s="27">
        <f t="shared" si="0"/>
        <v>2792.2</v>
      </c>
    </row>
    <row r="83" spans="1:13" ht="30" customHeight="1">
      <c r="A83" s="42"/>
      <c r="B83" s="42" t="s">
        <v>96</v>
      </c>
      <c r="C83" s="43" t="s">
        <v>140</v>
      </c>
      <c r="D83" s="42" t="s">
        <v>29</v>
      </c>
      <c r="E83" s="27"/>
      <c r="F83" s="20">
        <v>1.106</v>
      </c>
      <c r="G83" s="35">
        <v>1150</v>
      </c>
      <c r="H83" s="27">
        <f>F83*G83</f>
        <v>1271.9</v>
      </c>
      <c r="I83" s="27"/>
      <c r="J83" s="28"/>
      <c r="K83" s="27"/>
      <c r="L83" s="27"/>
      <c r="M83" s="27">
        <f t="shared" si="0"/>
        <v>1271.9</v>
      </c>
    </row>
    <row r="84" spans="1:13" ht="22.5" customHeight="1">
      <c r="A84" s="42"/>
      <c r="B84" s="42"/>
      <c r="C84" s="43" t="s">
        <v>58</v>
      </c>
      <c r="D84" s="42" t="s">
        <v>30</v>
      </c>
      <c r="E84" s="27">
        <v>9.08</v>
      </c>
      <c r="F84" s="20">
        <v>32.08872</v>
      </c>
      <c r="G84" s="27">
        <v>3.2</v>
      </c>
      <c r="H84" s="27">
        <f>F84*G84</f>
        <v>102.68390400000001</v>
      </c>
      <c r="I84" s="27"/>
      <c r="J84" s="28"/>
      <c r="K84" s="27"/>
      <c r="L84" s="27"/>
      <c r="M84" s="27">
        <f t="shared" si="0"/>
        <v>102.68390400000001</v>
      </c>
    </row>
    <row r="85" spans="1:13" ht="54.75" customHeight="1">
      <c r="A85" s="111">
        <v>15</v>
      </c>
      <c r="B85" s="42" t="s">
        <v>111</v>
      </c>
      <c r="C85" s="43" t="s">
        <v>118</v>
      </c>
      <c r="D85" s="41" t="s">
        <v>112</v>
      </c>
      <c r="E85" s="44"/>
      <c r="F85" s="45">
        <v>1.825</v>
      </c>
      <c r="G85" s="46"/>
      <c r="H85" s="46"/>
      <c r="I85" s="47"/>
      <c r="J85" s="47"/>
      <c r="K85" s="47"/>
      <c r="L85" s="46"/>
      <c r="M85" s="27"/>
    </row>
    <row r="86" spans="1:13" ht="28.5" customHeight="1">
      <c r="A86" s="48"/>
      <c r="B86" s="42" t="s">
        <v>113</v>
      </c>
      <c r="C86" s="43" t="s">
        <v>114</v>
      </c>
      <c r="D86" s="42" t="s">
        <v>28</v>
      </c>
      <c r="E86" s="20">
        <f>8.9</f>
        <v>8.9</v>
      </c>
      <c r="F86" s="20">
        <v>16.2425</v>
      </c>
      <c r="G86" s="26"/>
      <c r="H86" s="26"/>
      <c r="I86" s="20">
        <v>7.65</v>
      </c>
      <c r="J86" s="27">
        <f>I86*F86</f>
        <v>124.255125</v>
      </c>
      <c r="K86" s="20">
        <f>35.34-I86</f>
        <v>27.690000000000005</v>
      </c>
      <c r="L86" s="27">
        <f>K86*F86</f>
        <v>449.7548250000001</v>
      </c>
      <c r="M86" s="27">
        <f aca="true" t="shared" si="5" ref="M86:M136">H86+J86+L86</f>
        <v>574.0099500000001</v>
      </c>
    </row>
    <row r="87" spans="1:13" ht="70.5" customHeight="1">
      <c r="A87" s="48">
        <v>16</v>
      </c>
      <c r="B87" s="42" t="s">
        <v>100</v>
      </c>
      <c r="C87" s="43" t="s">
        <v>119</v>
      </c>
      <c r="D87" s="42" t="s">
        <v>112</v>
      </c>
      <c r="E87" s="26"/>
      <c r="F87" s="34">
        <v>0.98</v>
      </c>
      <c r="G87" s="26"/>
      <c r="H87" s="26"/>
      <c r="I87" s="26"/>
      <c r="J87" s="26"/>
      <c r="K87" s="26"/>
      <c r="L87" s="26"/>
      <c r="M87" s="27"/>
    </row>
    <row r="88" spans="1:13" ht="22.5" customHeight="1">
      <c r="A88" s="42"/>
      <c r="B88" s="42"/>
      <c r="C88" s="43" t="s">
        <v>33</v>
      </c>
      <c r="D88" s="42" t="s">
        <v>27</v>
      </c>
      <c r="E88" s="26">
        <v>16.8</v>
      </c>
      <c r="F88" s="27">
        <v>16.464</v>
      </c>
      <c r="G88" s="26"/>
      <c r="H88" s="26"/>
      <c r="I88" s="26">
        <v>4.6</v>
      </c>
      <c r="J88" s="27">
        <f>F88*I88</f>
        <v>75.7344</v>
      </c>
      <c r="K88" s="26"/>
      <c r="L88" s="26"/>
      <c r="M88" s="27">
        <f t="shared" si="5"/>
        <v>75.7344</v>
      </c>
    </row>
    <row r="89" spans="1:17" ht="33.75" customHeight="1">
      <c r="A89" s="42"/>
      <c r="B89" s="42" t="s">
        <v>107</v>
      </c>
      <c r="C89" s="43" t="s">
        <v>130</v>
      </c>
      <c r="D89" s="42" t="s">
        <v>28</v>
      </c>
      <c r="E89" s="26">
        <v>37.6</v>
      </c>
      <c r="F89" s="27">
        <v>36.848</v>
      </c>
      <c r="G89" s="26"/>
      <c r="H89" s="26"/>
      <c r="I89" s="26">
        <v>15.01</v>
      </c>
      <c r="J89" s="27">
        <f>F89*I89</f>
        <v>553.08848</v>
      </c>
      <c r="K89" s="26">
        <f>40.23-I89</f>
        <v>25.22</v>
      </c>
      <c r="L89" s="27">
        <f>K89*F89</f>
        <v>929.3065599999999</v>
      </c>
      <c r="M89" s="27">
        <f t="shared" si="5"/>
        <v>1482.3950399999999</v>
      </c>
      <c r="Q89" s="110"/>
    </row>
    <row r="90" spans="1:13" ht="21.75" customHeight="1">
      <c r="A90" s="42"/>
      <c r="B90" s="42"/>
      <c r="C90" s="43" t="s">
        <v>34</v>
      </c>
      <c r="D90" s="42"/>
      <c r="E90" s="26">
        <v>2.24</v>
      </c>
      <c r="F90" s="27">
        <v>2.1952000000000003</v>
      </c>
      <c r="G90" s="26"/>
      <c r="H90" s="26"/>
      <c r="I90" s="26"/>
      <c r="J90" s="27"/>
      <c r="K90" s="26">
        <v>3.2</v>
      </c>
      <c r="L90" s="27">
        <f>K90*F90</f>
        <v>7.0246400000000015</v>
      </c>
      <c r="M90" s="27">
        <f t="shared" si="5"/>
        <v>7.0246400000000015</v>
      </c>
    </row>
    <row r="91" spans="1:13" ht="25.5">
      <c r="A91" s="42"/>
      <c r="B91" s="42" t="s">
        <v>101</v>
      </c>
      <c r="C91" s="43" t="s">
        <v>35</v>
      </c>
      <c r="D91" s="42" t="s">
        <v>141</v>
      </c>
      <c r="E91" s="26">
        <v>0.06</v>
      </c>
      <c r="F91" s="27">
        <v>0.0588</v>
      </c>
      <c r="G91" s="26">
        <v>16.4</v>
      </c>
      <c r="H91" s="27">
        <f>F91*G91</f>
        <v>0.9643199999999998</v>
      </c>
      <c r="I91" s="26"/>
      <c r="J91" s="27"/>
      <c r="K91" s="26"/>
      <c r="L91" s="27"/>
      <c r="M91" s="27">
        <f t="shared" si="5"/>
        <v>0.9643199999999998</v>
      </c>
    </row>
    <row r="92" spans="1:13" ht="71.25" customHeight="1">
      <c r="A92" s="48">
        <v>17</v>
      </c>
      <c r="B92" s="48" t="s">
        <v>229</v>
      </c>
      <c r="C92" s="124" t="s">
        <v>227</v>
      </c>
      <c r="D92" s="48" t="s">
        <v>112</v>
      </c>
      <c r="E92" s="125"/>
      <c r="F92" s="126">
        <v>1.912</v>
      </c>
      <c r="G92" s="125"/>
      <c r="H92" s="125"/>
      <c r="I92" s="125"/>
      <c r="J92" s="125"/>
      <c r="K92" s="125"/>
      <c r="L92" s="125"/>
      <c r="M92" s="127"/>
    </row>
    <row r="93" spans="1:13" ht="22.5" customHeight="1">
      <c r="A93" s="48"/>
      <c r="B93" s="48"/>
      <c r="C93" s="124" t="s">
        <v>33</v>
      </c>
      <c r="D93" s="48" t="s">
        <v>27</v>
      </c>
      <c r="E93" s="125">
        <v>13.3</v>
      </c>
      <c r="F93" s="127">
        <v>25.4296</v>
      </c>
      <c r="G93" s="125"/>
      <c r="H93" s="125"/>
      <c r="I93" s="125">
        <v>4.6</v>
      </c>
      <c r="J93" s="127">
        <f>F93*I93</f>
        <v>116.97616</v>
      </c>
      <c r="K93" s="125"/>
      <c r="L93" s="125"/>
      <c r="M93" s="127">
        <f>H93+J93+L93</f>
        <v>116.97616</v>
      </c>
    </row>
    <row r="94" spans="1:13" ht="45" customHeight="1">
      <c r="A94" s="48"/>
      <c r="B94" s="48" t="s">
        <v>231</v>
      </c>
      <c r="C94" s="124" t="s">
        <v>230</v>
      </c>
      <c r="D94" s="48" t="s">
        <v>28</v>
      </c>
      <c r="E94" s="125">
        <v>19.3</v>
      </c>
      <c r="F94" s="127">
        <v>36.9016</v>
      </c>
      <c r="G94" s="125"/>
      <c r="H94" s="125"/>
      <c r="I94" s="125">
        <v>16.71</v>
      </c>
      <c r="J94" s="127">
        <f>F94*I94</f>
        <v>616.6257360000001</v>
      </c>
      <c r="K94" s="125">
        <f>54.84-I94</f>
        <v>38.13</v>
      </c>
      <c r="L94" s="127">
        <f>K94*F94</f>
        <v>1407.0580080000002</v>
      </c>
      <c r="M94" s="127">
        <f>H94+J94+L94</f>
        <v>2023.6837440000004</v>
      </c>
    </row>
    <row r="95" spans="1:13" ht="21.75" customHeight="1">
      <c r="A95" s="48"/>
      <c r="B95" s="48"/>
      <c r="C95" s="124" t="s">
        <v>34</v>
      </c>
      <c r="D95" s="48"/>
      <c r="E95" s="125">
        <v>1.83</v>
      </c>
      <c r="F95" s="127">
        <v>3.49896</v>
      </c>
      <c r="G95" s="125"/>
      <c r="H95" s="125"/>
      <c r="I95" s="125"/>
      <c r="J95" s="127"/>
      <c r="K95" s="125">
        <v>3.2</v>
      </c>
      <c r="L95" s="127">
        <f>K95*F95</f>
        <v>11.196672</v>
      </c>
      <c r="M95" s="127">
        <f>H95+J95+L95</f>
        <v>11.196672</v>
      </c>
    </row>
    <row r="96" spans="1:13" ht="25.5">
      <c r="A96" s="48"/>
      <c r="B96" s="48" t="s">
        <v>101</v>
      </c>
      <c r="C96" s="124" t="s">
        <v>35</v>
      </c>
      <c r="D96" s="48" t="s">
        <v>141</v>
      </c>
      <c r="E96" s="125">
        <v>0.06</v>
      </c>
      <c r="F96" s="127">
        <v>0.11471999999999999</v>
      </c>
      <c r="G96" s="125">
        <v>16.4</v>
      </c>
      <c r="H96" s="127">
        <f>F96*G96</f>
        <v>1.8814079999999997</v>
      </c>
      <c r="I96" s="125"/>
      <c r="J96" s="127"/>
      <c r="K96" s="125"/>
      <c r="L96" s="127"/>
      <c r="M96" s="127">
        <f>H96+J96+L96</f>
        <v>1.8814079999999997</v>
      </c>
    </row>
    <row r="97" spans="1:13" ht="29.25" customHeight="1">
      <c r="A97" s="48">
        <v>18</v>
      </c>
      <c r="B97" s="48" t="s">
        <v>75</v>
      </c>
      <c r="C97" s="124" t="s">
        <v>228</v>
      </c>
      <c r="D97" s="48" t="s">
        <v>29</v>
      </c>
      <c r="E97" s="125"/>
      <c r="F97" s="127">
        <v>4971.2</v>
      </c>
      <c r="G97" s="125"/>
      <c r="H97" s="125"/>
      <c r="I97" s="125"/>
      <c r="J97" s="127"/>
      <c r="K97" s="125">
        <v>2.67</v>
      </c>
      <c r="L97" s="127">
        <f>F97*K97</f>
        <v>13273.104</v>
      </c>
      <c r="M97" s="127">
        <f>H97+J97+L97</f>
        <v>13273.104</v>
      </c>
    </row>
    <row r="98" spans="1:13" ht="54.75" customHeight="1">
      <c r="A98" s="111">
        <v>19</v>
      </c>
      <c r="B98" s="48" t="s">
        <v>232</v>
      </c>
      <c r="C98" s="124" t="s">
        <v>120</v>
      </c>
      <c r="D98" s="111" t="s">
        <v>112</v>
      </c>
      <c r="E98" s="128"/>
      <c r="F98" s="123">
        <v>1.912</v>
      </c>
      <c r="G98" s="129"/>
      <c r="H98" s="129"/>
      <c r="I98" s="130"/>
      <c r="J98" s="130"/>
      <c r="K98" s="130"/>
      <c r="L98" s="129"/>
      <c r="M98" s="127"/>
    </row>
    <row r="99" spans="1:13" ht="28.5" customHeight="1">
      <c r="A99" s="48"/>
      <c r="B99" s="48" t="s">
        <v>113</v>
      </c>
      <c r="C99" s="124" t="s">
        <v>114</v>
      </c>
      <c r="D99" s="48" t="s">
        <v>28</v>
      </c>
      <c r="E99" s="119">
        <v>5.13</v>
      </c>
      <c r="F99" s="119">
        <v>9.80856</v>
      </c>
      <c r="G99" s="125"/>
      <c r="H99" s="125"/>
      <c r="I99" s="119">
        <v>7.65</v>
      </c>
      <c r="J99" s="127">
        <f>I99*F99</f>
        <v>75.035484</v>
      </c>
      <c r="K99" s="119">
        <f>35.34-I99</f>
        <v>27.690000000000005</v>
      </c>
      <c r="L99" s="127">
        <f>K99*F99</f>
        <v>271.59902640000007</v>
      </c>
      <c r="M99" s="127">
        <f t="shared" si="5"/>
        <v>346.63451040000007</v>
      </c>
    </row>
    <row r="100" spans="1:13" ht="75" customHeight="1">
      <c r="A100" s="42">
        <v>20</v>
      </c>
      <c r="B100" s="42" t="s">
        <v>61</v>
      </c>
      <c r="C100" s="43" t="s">
        <v>121</v>
      </c>
      <c r="D100" s="42" t="s">
        <v>62</v>
      </c>
      <c r="E100" s="33"/>
      <c r="F100" s="29">
        <v>0.48</v>
      </c>
      <c r="G100" s="27"/>
      <c r="H100" s="26"/>
      <c r="I100" s="26"/>
      <c r="J100" s="28"/>
      <c r="K100" s="26"/>
      <c r="L100" s="26"/>
      <c r="M100" s="27"/>
    </row>
    <row r="101" spans="1:13" ht="24" customHeight="1">
      <c r="A101" s="42"/>
      <c r="B101" s="42"/>
      <c r="C101" s="43" t="s">
        <v>42</v>
      </c>
      <c r="D101" s="42" t="s">
        <v>43</v>
      </c>
      <c r="E101" s="27">
        <v>199</v>
      </c>
      <c r="F101" s="20">
        <f>E101*F100</f>
        <v>95.52</v>
      </c>
      <c r="G101" s="27"/>
      <c r="H101" s="26"/>
      <c r="I101" s="27">
        <v>3.5</v>
      </c>
      <c r="J101" s="28">
        <f>F101*I101</f>
        <v>334.32</v>
      </c>
      <c r="K101" s="27"/>
      <c r="L101" s="27"/>
      <c r="M101" s="27">
        <f t="shared" si="5"/>
        <v>334.32</v>
      </c>
    </row>
    <row r="102" spans="1:13" ht="24" customHeight="1">
      <c r="A102" s="42"/>
      <c r="B102" s="42"/>
      <c r="C102" s="43" t="s">
        <v>34</v>
      </c>
      <c r="D102" s="42" t="s">
        <v>30</v>
      </c>
      <c r="E102" s="27">
        <v>7.48</v>
      </c>
      <c r="F102" s="20">
        <f>E102*F100</f>
        <v>3.5904000000000003</v>
      </c>
      <c r="G102" s="27"/>
      <c r="H102" s="26"/>
      <c r="I102" s="27"/>
      <c r="J102" s="28"/>
      <c r="K102" s="27">
        <v>3.2</v>
      </c>
      <c r="L102" s="27">
        <f>F102*K102</f>
        <v>11.48928</v>
      </c>
      <c r="M102" s="27">
        <f t="shared" si="5"/>
        <v>11.48928</v>
      </c>
    </row>
    <row r="103" spans="1:13" ht="24.75" customHeight="1">
      <c r="A103" s="42"/>
      <c r="B103" s="42" t="s">
        <v>122</v>
      </c>
      <c r="C103" s="43" t="s">
        <v>63</v>
      </c>
      <c r="D103" s="42" t="s">
        <v>29</v>
      </c>
      <c r="E103" s="27">
        <f>0.01+0.03</f>
        <v>0.04</v>
      </c>
      <c r="F103" s="20">
        <f>E103*F100</f>
        <v>0.0192</v>
      </c>
      <c r="G103" s="35">
        <v>960</v>
      </c>
      <c r="H103" s="27">
        <f aca="true" t="shared" si="6" ref="H103:H108">F103*G103</f>
        <v>18.432</v>
      </c>
      <c r="I103" s="27"/>
      <c r="J103" s="28"/>
      <c r="K103" s="27"/>
      <c r="L103" s="27"/>
      <c r="M103" s="27">
        <f t="shared" si="5"/>
        <v>18.432</v>
      </c>
    </row>
    <row r="104" spans="1:13" ht="24.75" customHeight="1">
      <c r="A104" s="42"/>
      <c r="B104" s="42" t="s">
        <v>123</v>
      </c>
      <c r="C104" s="43" t="s">
        <v>64</v>
      </c>
      <c r="D104" s="42" t="s">
        <v>29</v>
      </c>
      <c r="E104" s="27">
        <f>0.55*0.32</f>
        <v>0.17600000000000002</v>
      </c>
      <c r="F104" s="20">
        <f>E104*F100</f>
        <v>0.08448</v>
      </c>
      <c r="G104" s="35">
        <v>1010</v>
      </c>
      <c r="H104" s="27">
        <f t="shared" si="6"/>
        <v>85.3248</v>
      </c>
      <c r="I104" s="27"/>
      <c r="J104" s="28"/>
      <c r="K104" s="27"/>
      <c r="L104" s="27"/>
      <c r="M104" s="27">
        <f t="shared" si="5"/>
        <v>85.3248</v>
      </c>
    </row>
    <row r="105" spans="1:13" ht="30" customHeight="1">
      <c r="A105" s="42"/>
      <c r="B105" s="42" t="s">
        <v>56</v>
      </c>
      <c r="C105" s="43" t="s">
        <v>65</v>
      </c>
      <c r="D105" s="42" t="s">
        <v>37</v>
      </c>
      <c r="E105" s="27">
        <v>280</v>
      </c>
      <c r="F105" s="20">
        <f>E105*F100</f>
        <v>134.4</v>
      </c>
      <c r="G105" s="28">
        <v>2.7</v>
      </c>
      <c r="H105" s="27">
        <f t="shared" si="6"/>
        <v>362.88000000000005</v>
      </c>
      <c r="I105" s="27"/>
      <c r="J105" s="28"/>
      <c r="K105" s="27"/>
      <c r="L105" s="27"/>
      <c r="M105" s="27">
        <f t="shared" si="5"/>
        <v>362.88000000000005</v>
      </c>
    </row>
    <row r="106" spans="1:13" ht="30" customHeight="1">
      <c r="A106" s="42"/>
      <c r="B106" s="42" t="s">
        <v>39</v>
      </c>
      <c r="C106" s="43" t="s">
        <v>66</v>
      </c>
      <c r="D106" s="42" t="s">
        <v>134</v>
      </c>
      <c r="E106" s="27">
        <v>2.77</v>
      </c>
      <c r="F106" s="20">
        <f>E106*F100</f>
        <v>1.3296</v>
      </c>
      <c r="G106" s="27">
        <v>510</v>
      </c>
      <c r="H106" s="27">
        <f t="shared" si="6"/>
        <v>678.0959999999999</v>
      </c>
      <c r="I106" s="27"/>
      <c r="J106" s="28"/>
      <c r="K106" s="27"/>
      <c r="L106" s="27"/>
      <c r="M106" s="27">
        <f t="shared" si="5"/>
        <v>678.0959999999999</v>
      </c>
    </row>
    <row r="107" spans="1:13" ht="31.5" customHeight="1">
      <c r="A107" s="42"/>
      <c r="B107" s="42" t="s">
        <v>74</v>
      </c>
      <c r="C107" s="43" t="s">
        <v>73</v>
      </c>
      <c r="D107" s="42" t="s">
        <v>134</v>
      </c>
      <c r="E107" s="27">
        <f>1.6/5*3</f>
        <v>0.96</v>
      </c>
      <c r="F107" s="20">
        <f>E107*F100</f>
        <v>0.4608</v>
      </c>
      <c r="G107" s="27">
        <v>429</v>
      </c>
      <c r="H107" s="27">
        <f t="shared" si="6"/>
        <v>197.6832</v>
      </c>
      <c r="I107" s="27"/>
      <c r="J107" s="28"/>
      <c r="K107" s="27"/>
      <c r="L107" s="27"/>
      <c r="M107" s="27">
        <f t="shared" si="5"/>
        <v>197.6832</v>
      </c>
    </row>
    <row r="108" spans="1:13" ht="22.5" customHeight="1">
      <c r="A108" s="42"/>
      <c r="B108" s="42"/>
      <c r="C108" s="43" t="s">
        <v>58</v>
      </c>
      <c r="D108" s="42" t="s">
        <v>30</v>
      </c>
      <c r="E108" s="27">
        <v>0.05</v>
      </c>
      <c r="F108" s="20">
        <f>E108*F100</f>
        <v>0.024</v>
      </c>
      <c r="G108" s="27">
        <v>3.2</v>
      </c>
      <c r="H108" s="27">
        <f t="shared" si="6"/>
        <v>0.07680000000000001</v>
      </c>
      <c r="I108" s="27"/>
      <c r="J108" s="28"/>
      <c r="K108" s="27"/>
      <c r="L108" s="27"/>
      <c r="M108" s="27">
        <f t="shared" si="5"/>
        <v>0.07680000000000001</v>
      </c>
    </row>
    <row r="109" spans="1:13" ht="43.5" customHeight="1">
      <c r="A109" s="42">
        <v>21</v>
      </c>
      <c r="B109" s="42" t="s">
        <v>142</v>
      </c>
      <c r="C109" s="43" t="s">
        <v>126</v>
      </c>
      <c r="D109" s="42" t="s">
        <v>40</v>
      </c>
      <c r="E109" s="3"/>
      <c r="F109" s="39">
        <v>70</v>
      </c>
      <c r="G109" s="26"/>
      <c r="H109" s="26"/>
      <c r="I109" s="26"/>
      <c r="J109" s="28"/>
      <c r="K109" s="26"/>
      <c r="L109" s="26"/>
      <c r="M109" s="27"/>
    </row>
    <row r="110" spans="1:13" ht="24" customHeight="1">
      <c r="A110" s="42"/>
      <c r="B110" s="42"/>
      <c r="C110" s="43" t="s">
        <v>42</v>
      </c>
      <c r="D110" s="42" t="s">
        <v>43</v>
      </c>
      <c r="E110" s="26">
        <v>0.89</v>
      </c>
      <c r="F110" s="35">
        <v>62.300000000000004</v>
      </c>
      <c r="G110" s="26"/>
      <c r="H110" s="26"/>
      <c r="I110" s="27">
        <v>3.5</v>
      </c>
      <c r="J110" s="28">
        <f>F110*I110</f>
        <v>218.05</v>
      </c>
      <c r="K110" s="27"/>
      <c r="L110" s="27"/>
      <c r="M110" s="27">
        <f t="shared" si="5"/>
        <v>218.05</v>
      </c>
    </row>
    <row r="111" spans="1:13" ht="39.75" customHeight="1">
      <c r="A111" s="42"/>
      <c r="B111" s="42" t="s">
        <v>128</v>
      </c>
      <c r="C111" s="43" t="s">
        <v>127</v>
      </c>
      <c r="D111" s="42" t="s">
        <v>125</v>
      </c>
      <c r="E111" s="26"/>
      <c r="F111" s="27">
        <v>58.099999999999994</v>
      </c>
      <c r="G111" s="26">
        <v>5.9</v>
      </c>
      <c r="H111" s="27">
        <f>F111*G111</f>
        <v>342.78999999999996</v>
      </c>
      <c r="I111" s="27"/>
      <c r="J111" s="28"/>
      <c r="K111" s="27"/>
      <c r="L111" s="27"/>
      <c r="M111" s="27">
        <f t="shared" si="5"/>
        <v>342.78999999999996</v>
      </c>
    </row>
    <row r="112" spans="1:13" ht="46.5" customHeight="1">
      <c r="A112" s="42">
        <v>22</v>
      </c>
      <c r="B112" s="42" t="s">
        <v>98</v>
      </c>
      <c r="C112" s="43" t="s">
        <v>99</v>
      </c>
      <c r="D112" s="42" t="s">
        <v>141</v>
      </c>
      <c r="E112" s="26"/>
      <c r="F112" s="27">
        <v>210.08</v>
      </c>
      <c r="G112" s="26"/>
      <c r="H112" s="26"/>
      <c r="I112" s="26"/>
      <c r="J112" s="26"/>
      <c r="K112" s="26"/>
      <c r="L112" s="26"/>
      <c r="M112" s="27"/>
    </row>
    <row r="113" spans="1:13" ht="34.5" customHeight="1">
      <c r="A113" s="42"/>
      <c r="B113" s="42"/>
      <c r="C113" s="43" t="s">
        <v>33</v>
      </c>
      <c r="D113" s="42" t="s">
        <v>27</v>
      </c>
      <c r="E113" s="26">
        <f>1.3</f>
        <v>1.3</v>
      </c>
      <c r="F113" s="27">
        <v>273.10400000000004</v>
      </c>
      <c r="G113" s="26"/>
      <c r="H113" s="26"/>
      <c r="I113" s="26">
        <v>4.6</v>
      </c>
      <c r="J113" s="27">
        <f>F113*I113</f>
        <v>1256.2784000000001</v>
      </c>
      <c r="K113" s="26"/>
      <c r="L113" s="26"/>
      <c r="M113" s="27">
        <f t="shared" si="5"/>
        <v>1256.2784000000001</v>
      </c>
    </row>
    <row r="114" spans="1:13" ht="62.25" customHeight="1">
      <c r="A114" s="42">
        <v>23</v>
      </c>
      <c r="B114" s="42" t="s">
        <v>100</v>
      </c>
      <c r="C114" s="43" t="s">
        <v>143</v>
      </c>
      <c r="D114" s="42" t="s">
        <v>112</v>
      </c>
      <c r="E114" s="26"/>
      <c r="F114" s="34">
        <v>0.21008000000000002</v>
      </c>
      <c r="G114" s="26"/>
      <c r="H114" s="26"/>
      <c r="I114" s="26"/>
      <c r="J114" s="26"/>
      <c r="K114" s="26"/>
      <c r="L114" s="26"/>
      <c r="M114" s="27"/>
    </row>
    <row r="115" spans="1:13" ht="22.5" customHeight="1">
      <c r="A115" s="42"/>
      <c r="B115" s="42"/>
      <c r="C115" s="43" t="s">
        <v>33</v>
      </c>
      <c r="D115" s="42" t="s">
        <v>27</v>
      </c>
      <c r="E115" s="26">
        <v>16.8</v>
      </c>
      <c r="F115" s="27">
        <v>3.5293440000000005</v>
      </c>
      <c r="G115" s="26"/>
      <c r="H115" s="26"/>
      <c r="I115" s="26">
        <v>4.6</v>
      </c>
      <c r="J115" s="27">
        <f>F115*I115</f>
        <v>16.2349824</v>
      </c>
      <c r="K115" s="26"/>
      <c r="L115" s="26"/>
      <c r="M115" s="27">
        <f t="shared" si="5"/>
        <v>16.2349824</v>
      </c>
    </row>
    <row r="116" spans="1:13" ht="45" customHeight="1">
      <c r="A116" s="42"/>
      <c r="B116" s="42" t="s">
        <v>107</v>
      </c>
      <c r="C116" s="43" t="s">
        <v>130</v>
      </c>
      <c r="D116" s="42" t="s">
        <v>28</v>
      </c>
      <c r="E116" s="26">
        <v>37.6</v>
      </c>
      <c r="F116" s="27">
        <v>7.899008000000001</v>
      </c>
      <c r="G116" s="26"/>
      <c r="H116" s="26"/>
      <c r="I116" s="26">
        <v>15.01</v>
      </c>
      <c r="J116" s="27">
        <f>F116*I116</f>
        <v>118.56411008000002</v>
      </c>
      <c r="K116" s="26">
        <f>40.23-I116</f>
        <v>25.22</v>
      </c>
      <c r="L116" s="27">
        <f>K116*F116</f>
        <v>199.21298176000002</v>
      </c>
      <c r="M116" s="27">
        <f t="shared" si="5"/>
        <v>317.77709184</v>
      </c>
    </row>
    <row r="117" spans="1:13" ht="21.75" customHeight="1">
      <c r="A117" s="42"/>
      <c r="B117" s="42"/>
      <c r="C117" s="43" t="s">
        <v>34</v>
      </c>
      <c r="D117" s="42"/>
      <c r="E117" s="26">
        <v>2.24</v>
      </c>
      <c r="F117" s="27">
        <v>0.4705792000000001</v>
      </c>
      <c r="G117" s="26"/>
      <c r="H117" s="26"/>
      <c r="I117" s="26"/>
      <c r="J117" s="27"/>
      <c r="K117" s="26">
        <v>3.2</v>
      </c>
      <c r="L117" s="27">
        <f>K117*F117</f>
        <v>1.5058534400000003</v>
      </c>
      <c r="M117" s="27">
        <f t="shared" si="5"/>
        <v>1.5058534400000003</v>
      </c>
    </row>
    <row r="118" spans="1:13" ht="25.5">
      <c r="A118" s="42"/>
      <c r="B118" s="42" t="s">
        <v>101</v>
      </c>
      <c r="C118" s="43" t="s">
        <v>35</v>
      </c>
      <c r="D118" s="42" t="s">
        <v>141</v>
      </c>
      <c r="E118" s="26">
        <v>0.06</v>
      </c>
      <c r="F118" s="27">
        <v>0.012604800000000001</v>
      </c>
      <c r="G118" s="26">
        <v>16.4</v>
      </c>
      <c r="H118" s="27">
        <f>F118*G118</f>
        <v>0.20671872</v>
      </c>
      <c r="I118" s="26"/>
      <c r="J118" s="27"/>
      <c r="K118" s="26"/>
      <c r="L118" s="27"/>
      <c r="M118" s="27">
        <f t="shared" si="5"/>
        <v>0.20671872</v>
      </c>
    </row>
    <row r="119" spans="1:13" ht="38.25" customHeight="1">
      <c r="A119" s="42">
        <v>24</v>
      </c>
      <c r="B119" s="42" t="s">
        <v>75</v>
      </c>
      <c r="C119" s="43" t="s">
        <v>102</v>
      </c>
      <c r="D119" s="42" t="s">
        <v>29</v>
      </c>
      <c r="E119" s="26"/>
      <c r="F119" s="27">
        <v>378.144</v>
      </c>
      <c r="G119" s="26"/>
      <c r="H119" s="26"/>
      <c r="I119" s="26"/>
      <c r="J119" s="27"/>
      <c r="K119" s="26">
        <v>1.46</v>
      </c>
      <c r="L119" s="27">
        <f>F119*K119</f>
        <v>552.09024</v>
      </c>
      <c r="M119" s="27">
        <f t="shared" si="5"/>
        <v>552.09024</v>
      </c>
    </row>
    <row r="120" spans="1:13" ht="83.25" customHeight="1">
      <c r="A120" s="42">
        <v>25</v>
      </c>
      <c r="B120" s="26" t="s">
        <v>144</v>
      </c>
      <c r="C120" s="43" t="s">
        <v>145</v>
      </c>
      <c r="D120" s="42" t="s">
        <v>141</v>
      </c>
      <c r="E120" s="26"/>
      <c r="F120" s="26">
        <v>78</v>
      </c>
      <c r="G120" s="26"/>
      <c r="H120" s="26"/>
      <c r="I120" s="26"/>
      <c r="J120" s="26"/>
      <c r="K120" s="26"/>
      <c r="L120" s="26"/>
      <c r="M120" s="27"/>
    </row>
    <row r="121" spans="1:13" ht="26.25" customHeight="1">
      <c r="A121" s="42"/>
      <c r="B121" s="42"/>
      <c r="C121" s="43" t="s">
        <v>33</v>
      </c>
      <c r="D121" s="42" t="s">
        <v>27</v>
      </c>
      <c r="E121" s="26">
        <v>5.14</v>
      </c>
      <c r="F121" s="27">
        <v>400.91999999999996</v>
      </c>
      <c r="G121" s="26"/>
      <c r="H121" s="26"/>
      <c r="I121" s="26">
        <v>4.6</v>
      </c>
      <c r="J121" s="27">
        <f>F121*I121</f>
        <v>1844.2319999999997</v>
      </c>
      <c r="K121" s="26"/>
      <c r="L121" s="26"/>
      <c r="M121" s="27">
        <f t="shared" si="5"/>
        <v>1844.2319999999997</v>
      </c>
    </row>
    <row r="122" spans="1:13" ht="20.25" customHeight="1">
      <c r="A122" s="42"/>
      <c r="B122" s="42"/>
      <c r="C122" s="43" t="s">
        <v>36</v>
      </c>
      <c r="D122" s="42" t="s">
        <v>103</v>
      </c>
      <c r="E122" s="26">
        <v>0.14</v>
      </c>
      <c r="F122" s="27">
        <v>10.920000000000002</v>
      </c>
      <c r="G122" s="26"/>
      <c r="H122" s="26"/>
      <c r="I122" s="26"/>
      <c r="J122" s="27"/>
      <c r="K122" s="26">
        <v>3.2</v>
      </c>
      <c r="L122" s="27">
        <f>K122*F122</f>
        <v>34.94400000000001</v>
      </c>
      <c r="M122" s="27">
        <f t="shared" si="5"/>
        <v>34.94400000000001</v>
      </c>
    </row>
    <row r="123" spans="1:13" ht="36.75" customHeight="1">
      <c r="A123" s="42"/>
      <c r="B123" s="42" t="s">
        <v>105</v>
      </c>
      <c r="C123" s="43" t="s">
        <v>146</v>
      </c>
      <c r="D123" s="42" t="s">
        <v>37</v>
      </c>
      <c r="E123" s="27">
        <f>16.5/0.099*0.154/1.33</f>
        <v>19.298245614035086</v>
      </c>
      <c r="F123" s="27">
        <v>1505.2631578947367</v>
      </c>
      <c r="G123" s="26">
        <v>1.8</v>
      </c>
      <c r="H123" s="35">
        <f>F123*G123</f>
        <v>2709.4736842105262</v>
      </c>
      <c r="I123" s="26"/>
      <c r="J123" s="27"/>
      <c r="K123" s="26"/>
      <c r="L123" s="27"/>
      <c r="M123" s="27">
        <f t="shared" si="5"/>
        <v>2709.4736842105262</v>
      </c>
    </row>
    <row r="124" spans="1:13" ht="20.25" customHeight="1">
      <c r="A124" s="42"/>
      <c r="B124" s="42"/>
      <c r="C124" s="43" t="s">
        <v>104</v>
      </c>
      <c r="D124" s="42" t="s">
        <v>30</v>
      </c>
      <c r="E124" s="26">
        <v>0.21</v>
      </c>
      <c r="F124" s="27">
        <v>16.38</v>
      </c>
      <c r="G124" s="26">
        <v>3.2</v>
      </c>
      <c r="H124" s="26">
        <f>F124*G124</f>
        <v>52.416</v>
      </c>
      <c r="I124" s="26"/>
      <c r="J124" s="27"/>
      <c r="K124" s="26"/>
      <c r="L124" s="27"/>
      <c r="M124" s="27">
        <f t="shared" si="5"/>
        <v>52.416</v>
      </c>
    </row>
    <row r="125" spans="1:13" ht="71.25" customHeight="1">
      <c r="A125" s="42">
        <v>26</v>
      </c>
      <c r="B125" s="26" t="s">
        <v>144</v>
      </c>
      <c r="C125" s="43" t="s">
        <v>147</v>
      </c>
      <c r="D125" s="42" t="s">
        <v>141</v>
      </c>
      <c r="E125" s="26"/>
      <c r="F125" s="26">
        <v>90</v>
      </c>
      <c r="G125" s="26"/>
      <c r="H125" s="26"/>
      <c r="I125" s="26"/>
      <c r="J125" s="26"/>
      <c r="K125" s="26"/>
      <c r="L125" s="26"/>
      <c r="M125" s="27"/>
    </row>
    <row r="126" spans="1:13" ht="26.25" customHeight="1">
      <c r="A126" s="42"/>
      <c r="B126" s="42"/>
      <c r="C126" s="43" t="s">
        <v>33</v>
      </c>
      <c r="D126" s="42" t="s">
        <v>27</v>
      </c>
      <c r="E126" s="26">
        <v>5.14</v>
      </c>
      <c r="F126" s="27">
        <v>462.59999999999997</v>
      </c>
      <c r="G126" s="26"/>
      <c r="H126" s="26"/>
      <c r="I126" s="26">
        <v>4.6</v>
      </c>
      <c r="J126" s="27">
        <f>F126*I126</f>
        <v>2127.9599999999996</v>
      </c>
      <c r="K126" s="26"/>
      <c r="L126" s="26"/>
      <c r="M126" s="27">
        <f t="shared" si="5"/>
        <v>2127.9599999999996</v>
      </c>
    </row>
    <row r="127" spans="1:13" ht="20.25" customHeight="1">
      <c r="A127" s="42"/>
      <c r="B127" s="42"/>
      <c r="C127" s="43" t="s">
        <v>36</v>
      </c>
      <c r="D127" s="42" t="s">
        <v>103</v>
      </c>
      <c r="E127" s="26">
        <v>0.14</v>
      </c>
      <c r="F127" s="27">
        <v>12.600000000000001</v>
      </c>
      <c r="G127" s="26"/>
      <c r="H127" s="26"/>
      <c r="I127" s="26"/>
      <c r="J127" s="27"/>
      <c r="K127" s="26">
        <v>3.2</v>
      </c>
      <c r="L127" s="27">
        <f>K127*F127</f>
        <v>40.32000000000001</v>
      </c>
      <c r="M127" s="27">
        <f t="shared" si="5"/>
        <v>40.32000000000001</v>
      </c>
    </row>
    <row r="128" spans="1:13" ht="33" customHeight="1">
      <c r="A128" s="42"/>
      <c r="B128" s="42" t="s">
        <v>105</v>
      </c>
      <c r="C128" s="43" t="s">
        <v>146</v>
      </c>
      <c r="D128" s="42" t="s">
        <v>37</v>
      </c>
      <c r="E128" s="27">
        <f>16.5/0.099*0.154/1.33</f>
        <v>19.298245614035086</v>
      </c>
      <c r="F128" s="27">
        <v>1736.8421052631577</v>
      </c>
      <c r="G128" s="26">
        <v>1.8</v>
      </c>
      <c r="H128" s="35">
        <f>F128*G128</f>
        <v>3126.3157894736837</v>
      </c>
      <c r="I128" s="26"/>
      <c r="J128" s="27"/>
      <c r="K128" s="26"/>
      <c r="L128" s="27"/>
      <c r="M128" s="27">
        <f t="shared" si="5"/>
        <v>3126.3157894736837</v>
      </c>
    </row>
    <row r="129" spans="1:13" ht="20.25" customHeight="1">
      <c r="A129" s="42"/>
      <c r="B129" s="42"/>
      <c r="C129" s="43" t="s">
        <v>104</v>
      </c>
      <c r="D129" s="42" t="s">
        <v>30</v>
      </c>
      <c r="E129" s="26">
        <v>0.21</v>
      </c>
      <c r="F129" s="27">
        <v>18.9</v>
      </c>
      <c r="G129" s="26">
        <v>3.2</v>
      </c>
      <c r="H129" s="26">
        <f>F129*G129</f>
        <v>60.48</v>
      </c>
      <c r="I129" s="26"/>
      <c r="J129" s="27"/>
      <c r="K129" s="26"/>
      <c r="L129" s="27"/>
      <c r="M129" s="27">
        <f t="shared" si="5"/>
        <v>60.48</v>
      </c>
    </row>
    <row r="130" spans="1:13" ht="69" customHeight="1">
      <c r="A130" s="42">
        <v>27</v>
      </c>
      <c r="B130" s="26" t="s">
        <v>144</v>
      </c>
      <c r="C130" s="43" t="s">
        <v>148</v>
      </c>
      <c r="D130" s="42" t="s">
        <v>141</v>
      </c>
      <c r="E130" s="26"/>
      <c r="F130" s="26">
        <v>40</v>
      </c>
      <c r="G130" s="26"/>
      <c r="H130" s="26"/>
      <c r="I130" s="26"/>
      <c r="J130" s="26"/>
      <c r="K130" s="26"/>
      <c r="L130" s="26"/>
      <c r="M130" s="27"/>
    </row>
    <row r="131" spans="1:13" ht="26.25" customHeight="1">
      <c r="A131" s="42"/>
      <c r="B131" s="42"/>
      <c r="C131" s="43" t="s">
        <v>33</v>
      </c>
      <c r="D131" s="42" t="s">
        <v>27</v>
      </c>
      <c r="E131" s="26">
        <v>5.14</v>
      </c>
      <c r="F131" s="27">
        <v>205.6</v>
      </c>
      <c r="G131" s="26"/>
      <c r="H131" s="26"/>
      <c r="I131" s="26">
        <v>4.6</v>
      </c>
      <c r="J131" s="27">
        <f>F131*I131</f>
        <v>945.7599999999999</v>
      </c>
      <c r="K131" s="26"/>
      <c r="L131" s="26"/>
      <c r="M131" s="27">
        <f t="shared" si="5"/>
        <v>945.7599999999999</v>
      </c>
    </row>
    <row r="132" spans="1:13" ht="20.25" customHeight="1">
      <c r="A132" s="42"/>
      <c r="B132" s="42"/>
      <c r="C132" s="43" t="s">
        <v>36</v>
      </c>
      <c r="D132" s="42" t="s">
        <v>103</v>
      </c>
      <c r="E132" s="26">
        <v>0.14</v>
      </c>
      <c r="F132" s="27">
        <v>5.6000000000000005</v>
      </c>
      <c r="G132" s="26"/>
      <c r="H132" s="26"/>
      <c r="I132" s="26"/>
      <c r="J132" s="27"/>
      <c r="K132" s="26">
        <v>3.2</v>
      </c>
      <c r="L132" s="27">
        <f>K132*F132</f>
        <v>17.92</v>
      </c>
      <c r="M132" s="27">
        <f t="shared" si="5"/>
        <v>17.92</v>
      </c>
    </row>
    <row r="133" spans="1:13" ht="37.5" customHeight="1">
      <c r="A133" s="42"/>
      <c r="B133" s="42" t="s">
        <v>105</v>
      </c>
      <c r="C133" s="43" t="s">
        <v>146</v>
      </c>
      <c r="D133" s="42" t="s">
        <v>37</v>
      </c>
      <c r="E133" s="27">
        <f>16.5/0.099*0.154/1.33</f>
        <v>19.298245614035086</v>
      </c>
      <c r="F133" s="27">
        <v>771.9298245614034</v>
      </c>
      <c r="G133" s="26">
        <v>1.8</v>
      </c>
      <c r="H133" s="35">
        <f>F133*G133</f>
        <v>1389.4736842105262</v>
      </c>
      <c r="I133" s="26"/>
      <c r="J133" s="27"/>
      <c r="K133" s="26"/>
      <c r="L133" s="27"/>
      <c r="M133" s="27">
        <f t="shared" si="5"/>
        <v>1389.4736842105262</v>
      </c>
    </row>
    <row r="134" spans="1:13" ht="20.25" customHeight="1">
      <c r="A134" s="42"/>
      <c r="B134" s="42"/>
      <c r="C134" s="43" t="s">
        <v>104</v>
      </c>
      <c r="D134" s="42" t="s">
        <v>30</v>
      </c>
      <c r="E134" s="26">
        <v>0.21</v>
      </c>
      <c r="F134" s="27">
        <v>8.4</v>
      </c>
      <c r="G134" s="26">
        <v>3.2</v>
      </c>
      <c r="H134" s="26">
        <f>F134*G134</f>
        <v>26.880000000000003</v>
      </c>
      <c r="I134" s="26"/>
      <c r="J134" s="27"/>
      <c r="K134" s="26"/>
      <c r="L134" s="27"/>
      <c r="M134" s="27">
        <f t="shared" si="5"/>
        <v>26.880000000000003</v>
      </c>
    </row>
    <row r="135" spans="1:13" ht="57" customHeight="1">
      <c r="A135" s="42">
        <v>28</v>
      </c>
      <c r="B135" s="42" t="s">
        <v>106</v>
      </c>
      <c r="C135" s="43" t="s">
        <v>124</v>
      </c>
      <c r="D135" s="42" t="s">
        <v>29</v>
      </c>
      <c r="E135" s="26"/>
      <c r="F135" s="27">
        <v>7.548035087719297</v>
      </c>
      <c r="G135" s="26"/>
      <c r="H135" s="36"/>
      <c r="I135" s="26"/>
      <c r="J135" s="27"/>
      <c r="K135" s="26">
        <f>35.9+1.28*3.2</f>
        <v>39.995999999999995</v>
      </c>
      <c r="L135" s="27">
        <f>K135*F135</f>
        <v>301.89121136842095</v>
      </c>
      <c r="M135" s="27">
        <f t="shared" si="5"/>
        <v>301.89121136842095</v>
      </c>
    </row>
    <row r="136" spans="1:13" ht="46.5" customHeight="1">
      <c r="A136" s="42">
        <v>29</v>
      </c>
      <c r="B136" s="42" t="s">
        <v>226</v>
      </c>
      <c r="C136" s="43" t="s">
        <v>225</v>
      </c>
      <c r="D136" s="42" t="s">
        <v>28</v>
      </c>
      <c r="E136" s="26"/>
      <c r="F136" s="27">
        <v>1440</v>
      </c>
      <c r="G136" s="26"/>
      <c r="H136" s="36"/>
      <c r="I136" s="26">
        <v>1.77</v>
      </c>
      <c r="J136" s="27">
        <f>I136*F136</f>
        <v>2548.8</v>
      </c>
      <c r="K136" s="26">
        <f>8.07-I136</f>
        <v>6.300000000000001</v>
      </c>
      <c r="L136" s="27">
        <f>K136*F136</f>
        <v>9072.000000000002</v>
      </c>
      <c r="M136" s="27">
        <f t="shared" si="5"/>
        <v>11620.800000000003</v>
      </c>
    </row>
    <row r="137" spans="1:13" ht="23.25" customHeight="1">
      <c r="A137" s="42"/>
      <c r="B137" s="42"/>
      <c r="C137" s="50" t="s">
        <v>25</v>
      </c>
      <c r="D137" s="51" t="s">
        <v>30</v>
      </c>
      <c r="E137" s="26"/>
      <c r="F137" s="26"/>
      <c r="G137" s="30"/>
      <c r="H137" s="30">
        <f>SUM(H17:H136)</f>
        <v>196094.64984465568</v>
      </c>
      <c r="I137" s="30"/>
      <c r="J137" s="31">
        <f>SUM(J17:J136)</f>
        <v>50463.621021959996</v>
      </c>
      <c r="K137" s="30"/>
      <c r="L137" s="30">
        <f>SUM(L17:L136)</f>
        <v>124505.08110236842</v>
      </c>
      <c r="M137" s="31">
        <f>SUM(M17:M136)</f>
        <v>371063.351968984</v>
      </c>
    </row>
    <row r="138" spans="1:13" ht="23.25" customHeight="1">
      <c r="A138" s="42"/>
      <c r="B138" s="42"/>
      <c r="C138" s="43" t="s">
        <v>69</v>
      </c>
      <c r="D138" s="42" t="s">
        <v>30</v>
      </c>
      <c r="E138" s="26"/>
      <c r="F138" s="26"/>
      <c r="G138" s="26"/>
      <c r="H138" s="26"/>
      <c r="I138" s="26"/>
      <c r="J138" s="26"/>
      <c r="K138" s="26"/>
      <c r="L138" s="26"/>
      <c r="M138" s="112">
        <f>M137*0.1</f>
        <v>37106.3351968984</v>
      </c>
    </row>
    <row r="139" spans="1:13" ht="23.25" customHeight="1">
      <c r="A139" s="42"/>
      <c r="B139" s="42"/>
      <c r="C139" s="50" t="s">
        <v>25</v>
      </c>
      <c r="D139" s="42" t="s">
        <v>30</v>
      </c>
      <c r="E139" s="26"/>
      <c r="F139" s="26"/>
      <c r="G139" s="26"/>
      <c r="H139" s="26"/>
      <c r="I139" s="26"/>
      <c r="J139" s="26"/>
      <c r="K139" s="26"/>
      <c r="L139" s="26"/>
      <c r="M139" s="31">
        <f>M137+M138</f>
        <v>408169.6871658824</v>
      </c>
    </row>
    <row r="140" spans="1:13" ht="23.25" customHeight="1">
      <c r="A140" s="42"/>
      <c r="B140" s="42"/>
      <c r="C140" s="43" t="s">
        <v>70</v>
      </c>
      <c r="D140" s="42" t="s">
        <v>30</v>
      </c>
      <c r="E140" s="26"/>
      <c r="F140" s="26"/>
      <c r="G140" s="26"/>
      <c r="H140" s="26"/>
      <c r="I140" s="26"/>
      <c r="J140" s="26"/>
      <c r="K140" s="26"/>
      <c r="L140" s="26"/>
      <c r="M140" s="112">
        <f>M139*0.08</f>
        <v>32653.57497327059</v>
      </c>
    </row>
    <row r="141" spans="1:13" ht="23.25" customHeight="1">
      <c r="A141" s="42"/>
      <c r="B141" s="42"/>
      <c r="C141" s="50" t="s">
        <v>31</v>
      </c>
      <c r="D141" s="42" t="s">
        <v>30</v>
      </c>
      <c r="E141" s="26"/>
      <c r="F141" s="26"/>
      <c r="G141" s="26"/>
      <c r="H141" s="26"/>
      <c r="I141" s="26"/>
      <c r="J141" s="26"/>
      <c r="K141" s="26"/>
      <c r="L141" s="26"/>
      <c r="M141" s="31">
        <f>M140+M139</f>
        <v>440823.26213915297</v>
      </c>
    </row>
    <row r="142" spans="1:13" ht="15.75">
      <c r="A142" s="13"/>
      <c r="B142" s="13"/>
      <c r="C142" s="14"/>
      <c r="D142" s="13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15.75" customHeight="1">
      <c r="A143" s="13"/>
      <c r="B143" s="13"/>
      <c r="C143" s="21" t="s">
        <v>6</v>
      </c>
      <c r="D143" s="16"/>
      <c r="E143" s="147"/>
      <c r="F143" s="147"/>
      <c r="G143" s="147" t="s">
        <v>32</v>
      </c>
      <c r="H143" s="147"/>
      <c r="I143" s="15"/>
      <c r="J143" s="15"/>
      <c r="K143" s="15"/>
      <c r="L143" s="15"/>
      <c r="M143" s="15"/>
    </row>
    <row r="144" spans="1:13" ht="15.75">
      <c r="A144" s="13"/>
      <c r="B144" s="13"/>
      <c r="C144" s="14"/>
      <c r="D144" s="13"/>
      <c r="E144" s="15"/>
      <c r="F144" s="15"/>
      <c r="G144" s="15"/>
      <c r="H144" s="12"/>
      <c r="I144" s="15"/>
      <c r="J144" s="15"/>
      <c r="K144" s="15"/>
      <c r="L144" s="15"/>
      <c r="M144" s="15"/>
    </row>
    <row r="145" spans="1:13" ht="13.5">
      <c r="A145" s="17"/>
      <c r="B145" s="17"/>
      <c r="C145" s="17"/>
      <c r="D145" s="17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ht="13.5">
      <c r="A146" s="17"/>
      <c r="B146" s="17"/>
      <c r="C146" s="17"/>
      <c r="D146" s="17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ht="13.5">
      <c r="A147" s="17"/>
      <c r="B147" s="17"/>
      <c r="C147" s="17"/>
      <c r="D147" s="17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ht="13.5">
      <c r="A148" s="17"/>
      <c r="B148" s="17"/>
      <c r="C148" s="17"/>
      <c r="D148" s="17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ht="13.5">
      <c r="A149" s="17"/>
      <c r="B149" s="17"/>
      <c r="C149" s="17"/>
      <c r="D149" s="17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ht="13.5">
      <c r="A150" s="17"/>
      <c r="B150" s="17"/>
      <c r="C150" s="17"/>
      <c r="D150" s="17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ht="13.5">
      <c r="A151" s="17"/>
      <c r="B151" s="17"/>
      <c r="C151" s="17"/>
      <c r="D151" s="17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ht="13.5">
      <c r="A152" s="17"/>
      <c r="B152" s="17"/>
      <c r="C152" s="17"/>
      <c r="D152" s="17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ht="13.5">
      <c r="A153" s="17"/>
      <c r="B153" s="17"/>
      <c r="C153" s="17"/>
      <c r="D153" s="17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3.5">
      <c r="A154" s="17"/>
      <c r="B154" s="17"/>
      <c r="C154" s="17"/>
      <c r="D154" s="17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ht="13.5">
      <c r="A155" s="17"/>
      <c r="B155" s="17"/>
      <c r="C155" s="17"/>
      <c r="D155" s="17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ht="13.5">
      <c r="A156" s="17"/>
      <c r="B156" s="17"/>
      <c r="C156" s="17"/>
      <c r="D156" s="17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ht="13.5">
      <c r="A157" s="17"/>
      <c r="B157" s="17"/>
      <c r="C157" s="17"/>
      <c r="D157" s="17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ht="13.5">
      <c r="A158" s="17"/>
      <c r="B158" s="17"/>
      <c r="C158" s="17"/>
      <c r="D158" s="17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ht="13.5">
      <c r="A159" s="17"/>
      <c r="B159" s="17"/>
      <c r="C159" s="17"/>
      <c r="D159" s="17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3.5">
      <c r="A160" s="17"/>
      <c r="B160" s="17"/>
      <c r="C160" s="17"/>
      <c r="D160" s="17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ht="13.5">
      <c r="A161" s="17"/>
      <c r="B161" s="17"/>
      <c r="C161" s="17"/>
      <c r="D161" s="17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ht="13.5">
      <c r="A162" s="17"/>
      <c r="B162" s="17"/>
      <c r="C162" s="17"/>
      <c r="D162" s="17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ht="13.5">
      <c r="A163" s="17"/>
      <c r="B163" s="17"/>
      <c r="C163" s="17"/>
      <c r="D163" s="17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ht="13.5">
      <c r="A164" s="17"/>
      <c r="B164" s="17"/>
      <c r="C164" s="17"/>
      <c r="D164" s="17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ht="13.5">
      <c r="A165" s="17"/>
      <c r="B165" s="17"/>
      <c r="C165" s="17"/>
      <c r="D165" s="17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ht="13.5">
      <c r="A166" s="17"/>
      <c r="B166" s="17"/>
      <c r="C166" s="17"/>
      <c r="D166" s="17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ht="13.5">
      <c r="A167" s="17"/>
      <c r="B167" s="17"/>
      <c r="C167" s="17"/>
      <c r="D167" s="17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ht="13.5">
      <c r="A168" s="17"/>
      <c r="B168" s="17"/>
      <c r="C168" s="17"/>
      <c r="D168" s="17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ht="13.5">
      <c r="A169" s="17"/>
      <c r="B169" s="17"/>
      <c r="C169" s="17"/>
      <c r="D169" s="17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ht="13.5">
      <c r="A170" s="17"/>
      <c r="B170" s="17"/>
      <c r="C170" s="17"/>
      <c r="D170" s="17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ht="13.5">
      <c r="A171" s="17"/>
      <c r="B171" s="17"/>
      <c r="C171" s="17"/>
      <c r="D171" s="17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ht="13.5">
      <c r="A172" s="17"/>
      <c r="B172" s="17"/>
      <c r="C172" s="17"/>
      <c r="D172" s="17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ht="13.5">
      <c r="A173" s="17"/>
      <c r="B173" s="17"/>
      <c r="C173" s="17"/>
      <c r="D173" s="17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ht="13.5">
      <c r="A174" s="17"/>
      <c r="B174" s="17"/>
      <c r="C174" s="17"/>
      <c r="D174" s="17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ht="13.5">
      <c r="A175" s="17"/>
      <c r="B175" s="17"/>
      <c r="C175" s="17"/>
      <c r="D175" s="17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ht="13.5">
      <c r="A176" s="17"/>
      <c r="B176" s="17"/>
      <c r="C176" s="17"/>
      <c r="D176" s="17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ht="13.5">
      <c r="A177" s="17"/>
      <c r="B177" s="17"/>
      <c r="C177" s="17"/>
      <c r="D177" s="17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ht="13.5">
      <c r="A178" s="17"/>
      <c r="B178" s="17"/>
      <c r="C178" s="17"/>
      <c r="D178" s="17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ht="13.5">
      <c r="A179" s="17"/>
      <c r="B179" s="17"/>
      <c r="C179" s="17"/>
      <c r="D179" s="17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ht="13.5">
      <c r="A180" s="17"/>
      <c r="B180" s="17"/>
      <c r="C180" s="17"/>
      <c r="D180" s="17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 ht="13.5">
      <c r="A181" s="17"/>
      <c r="B181" s="17"/>
      <c r="C181" s="17"/>
      <c r="D181" s="17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ht="13.5">
      <c r="A182" s="17"/>
      <c r="B182" s="17"/>
      <c r="C182" s="17"/>
      <c r="D182" s="17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 ht="13.5">
      <c r="A183" s="17"/>
      <c r="B183" s="17"/>
      <c r="C183" s="17"/>
      <c r="D183" s="17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ht="13.5">
      <c r="A184" s="17"/>
      <c r="B184" s="17"/>
      <c r="C184" s="17"/>
      <c r="D184" s="17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ht="13.5">
      <c r="A185" s="17"/>
      <c r="B185" s="17"/>
      <c r="C185" s="17"/>
      <c r="D185" s="17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ht="13.5">
      <c r="A186" s="17"/>
      <c r="B186" s="17"/>
      <c r="C186" s="17"/>
      <c r="D186" s="17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ht="13.5">
      <c r="A187" s="17"/>
      <c r="B187" s="17"/>
      <c r="C187" s="17"/>
      <c r="D187" s="17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ht="13.5">
      <c r="A188" s="17"/>
      <c r="B188" s="17"/>
      <c r="C188" s="17"/>
      <c r="D188" s="17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ht="13.5">
      <c r="A189" s="17"/>
      <c r="B189" s="17"/>
      <c r="C189" s="17"/>
      <c r="D189" s="17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13.5">
      <c r="A190" s="17"/>
      <c r="B190" s="17"/>
      <c r="C190" s="17"/>
      <c r="D190" s="17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ht="13.5">
      <c r="A191" s="17"/>
      <c r="B191" s="17"/>
      <c r="C191" s="17"/>
      <c r="D191" s="17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ht="13.5">
      <c r="A192" s="17"/>
      <c r="B192" s="17"/>
      <c r="C192" s="17"/>
      <c r="D192" s="17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ht="13.5">
      <c r="A193" s="17"/>
      <c r="B193" s="17"/>
      <c r="C193" s="17"/>
      <c r="D193" s="17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ht="13.5">
      <c r="A194" s="17"/>
      <c r="B194" s="17"/>
      <c r="C194" s="17"/>
      <c r="D194" s="17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ht="13.5">
      <c r="A195" s="17"/>
      <c r="B195" s="17"/>
      <c r="C195" s="17"/>
      <c r="D195" s="17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ht="13.5">
      <c r="A196" s="17"/>
      <c r="B196" s="17"/>
      <c r="C196" s="17"/>
      <c r="D196" s="17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ht="13.5">
      <c r="A197" s="17"/>
      <c r="B197" s="17"/>
      <c r="C197" s="17"/>
      <c r="D197" s="17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ht="13.5">
      <c r="A198" s="17"/>
      <c r="B198" s="17"/>
      <c r="C198" s="17"/>
      <c r="D198" s="17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ht="13.5">
      <c r="A199" s="17"/>
      <c r="B199" s="17"/>
      <c r="C199" s="17"/>
      <c r="D199" s="17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ht="13.5">
      <c r="A200" s="17"/>
      <c r="B200" s="17"/>
      <c r="C200" s="17"/>
      <c r="D200" s="17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 ht="13.5">
      <c r="A201" s="17"/>
      <c r="B201" s="17"/>
      <c r="C201" s="17"/>
      <c r="D201" s="17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ht="13.5">
      <c r="A202" s="17"/>
      <c r="B202" s="17"/>
      <c r="C202" s="17"/>
      <c r="D202" s="17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ht="13.5">
      <c r="A203" s="17"/>
      <c r="B203" s="17"/>
      <c r="C203" s="17"/>
      <c r="D203" s="17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 ht="13.5">
      <c r="A204" s="17"/>
      <c r="B204" s="17"/>
      <c r="C204" s="17"/>
      <c r="D204" s="17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 ht="13.5">
      <c r="A205" s="17"/>
      <c r="B205" s="17"/>
      <c r="C205" s="17"/>
      <c r="D205" s="17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 ht="13.5">
      <c r="A206" s="17"/>
      <c r="B206" s="17"/>
      <c r="C206" s="17"/>
      <c r="D206" s="17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 ht="13.5">
      <c r="A207" s="17"/>
      <c r="B207" s="17"/>
      <c r="C207" s="17"/>
      <c r="D207" s="17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 ht="13.5">
      <c r="A208" s="17"/>
      <c r="B208" s="17"/>
      <c r="C208" s="17"/>
      <c r="D208" s="17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 ht="13.5">
      <c r="A209" s="17"/>
      <c r="B209" s="17"/>
      <c r="C209" s="17"/>
      <c r="D209" s="17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 ht="13.5">
      <c r="A210" s="17"/>
      <c r="B210" s="17"/>
      <c r="C210" s="17"/>
      <c r="D210" s="17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 ht="13.5">
      <c r="A211" s="17"/>
      <c r="B211" s="17"/>
      <c r="C211" s="17"/>
      <c r="D211" s="17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ht="13.5">
      <c r="A212" s="17"/>
      <c r="B212" s="17"/>
      <c r="C212" s="17"/>
      <c r="D212" s="17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 ht="13.5">
      <c r="A213" s="17"/>
      <c r="B213" s="17"/>
      <c r="C213" s="17"/>
      <c r="D213" s="17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 ht="13.5">
      <c r="A214" s="17"/>
      <c r="B214" s="17"/>
      <c r="C214" s="17"/>
      <c r="D214" s="17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 ht="13.5">
      <c r="A215" s="17"/>
      <c r="B215" s="17"/>
      <c r="C215" s="17"/>
      <c r="D215" s="17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 ht="13.5">
      <c r="A216" s="17"/>
      <c r="B216" s="17"/>
      <c r="C216" s="17"/>
      <c r="D216" s="17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 ht="13.5">
      <c r="A217" s="17"/>
      <c r="B217" s="17"/>
      <c r="C217" s="17"/>
      <c r="D217" s="17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ht="13.5">
      <c r="A218" s="17"/>
      <c r="B218" s="17"/>
      <c r="C218" s="17"/>
      <c r="D218" s="17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 ht="13.5">
      <c r="A219" s="17"/>
      <c r="B219" s="17"/>
      <c r="C219" s="17"/>
      <c r="D219" s="17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 ht="13.5">
      <c r="A220" s="17"/>
      <c r="B220" s="17"/>
      <c r="C220" s="17"/>
      <c r="D220" s="17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 ht="13.5">
      <c r="A221" s="17"/>
      <c r="B221" s="17"/>
      <c r="C221" s="17"/>
      <c r="D221" s="17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7"/>
      <c r="B222" s="17"/>
      <c r="C222" s="17"/>
      <c r="D222" s="17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ht="13.5">
      <c r="A223" s="17"/>
      <c r="B223" s="17"/>
      <c r="C223" s="17"/>
      <c r="D223" s="17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 ht="13.5">
      <c r="A224" s="17"/>
      <c r="B224" s="17"/>
      <c r="C224" s="17"/>
      <c r="D224" s="17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 ht="13.5">
      <c r="A225" s="17"/>
      <c r="B225" s="17"/>
      <c r="C225" s="17"/>
      <c r="D225" s="17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ht="13.5">
      <c r="A226" s="17"/>
      <c r="B226" s="17"/>
      <c r="C226" s="17"/>
      <c r="D226" s="17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 ht="13.5">
      <c r="A227" s="17"/>
      <c r="B227" s="17"/>
      <c r="C227" s="17"/>
      <c r="D227" s="17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1:13" ht="13.5">
      <c r="A228" s="17"/>
      <c r="B228" s="17"/>
      <c r="C228" s="17"/>
      <c r="D228" s="17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 ht="13.5">
      <c r="A229" s="17"/>
      <c r="B229" s="17"/>
      <c r="C229" s="17"/>
      <c r="D229" s="17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7"/>
      <c r="B230" s="17"/>
      <c r="C230" s="17"/>
      <c r="D230" s="17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 ht="13.5">
      <c r="A231" s="17"/>
      <c r="B231" s="17"/>
      <c r="C231" s="17"/>
      <c r="D231" s="17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ht="13.5">
      <c r="A232" s="17"/>
      <c r="B232" s="17"/>
      <c r="C232" s="17"/>
      <c r="D232" s="17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 ht="13.5">
      <c r="A233" s="17"/>
      <c r="B233" s="17"/>
      <c r="C233" s="17"/>
      <c r="D233" s="17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 ht="13.5">
      <c r="A234" s="17"/>
      <c r="B234" s="17"/>
      <c r="C234" s="17"/>
      <c r="D234" s="17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 ht="13.5">
      <c r="A235" s="17"/>
      <c r="B235" s="17"/>
      <c r="C235" s="17"/>
      <c r="D235" s="17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 ht="13.5">
      <c r="A236" s="17"/>
      <c r="B236" s="17"/>
      <c r="C236" s="17"/>
      <c r="D236" s="17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7"/>
      <c r="B237" s="17"/>
      <c r="C237" s="17"/>
      <c r="D237" s="17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 ht="13.5">
      <c r="A238" s="17"/>
      <c r="B238" s="17"/>
      <c r="C238" s="17"/>
      <c r="D238" s="17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 ht="13.5">
      <c r="A239" s="17"/>
      <c r="B239" s="17"/>
      <c r="C239" s="17"/>
      <c r="D239" s="17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 ht="13.5">
      <c r="A240" s="17"/>
      <c r="B240" s="17"/>
      <c r="C240" s="17"/>
      <c r="D240" s="17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 ht="13.5">
      <c r="A241" s="17"/>
      <c r="B241" s="17"/>
      <c r="C241" s="17"/>
      <c r="D241" s="17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 ht="13.5">
      <c r="A242" s="17"/>
      <c r="B242" s="17"/>
      <c r="C242" s="17"/>
      <c r="D242" s="17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 ht="13.5">
      <c r="A243" s="17"/>
      <c r="B243" s="17"/>
      <c r="C243" s="17"/>
      <c r="D243" s="17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7"/>
      <c r="B244" s="17"/>
      <c r="C244" s="17"/>
      <c r="D244" s="17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ht="13.5">
      <c r="A245" s="17"/>
      <c r="B245" s="17"/>
      <c r="C245" s="17"/>
      <c r="D245" s="17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 ht="13.5">
      <c r="A246" s="17"/>
      <c r="B246" s="17"/>
      <c r="C246" s="17"/>
      <c r="D246" s="17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 ht="13.5">
      <c r="A247" s="17"/>
      <c r="B247" s="17"/>
      <c r="C247" s="17"/>
      <c r="D247" s="17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 ht="13.5">
      <c r="A248" s="17"/>
      <c r="B248" s="17"/>
      <c r="C248" s="17"/>
      <c r="D248" s="17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 ht="13.5">
      <c r="A249" s="17"/>
      <c r="B249" s="17"/>
      <c r="C249" s="17"/>
      <c r="D249" s="17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 ht="13.5">
      <c r="A250" s="17"/>
      <c r="B250" s="17"/>
      <c r="C250" s="17"/>
      <c r="D250" s="17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7"/>
      <c r="B251" s="17"/>
      <c r="C251" s="17"/>
      <c r="D251" s="17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 ht="13.5">
      <c r="A252" s="17"/>
      <c r="B252" s="17"/>
      <c r="C252" s="17"/>
      <c r="D252" s="17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 ht="13.5">
      <c r="A253" s="17"/>
      <c r="B253" s="17"/>
      <c r="C253" s="17"/>
      <c r="D253" s="17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 ht="13.5">
      <c r="A254" s="17"/>
      <c r="B254" s="17"/>
      <c r="C254" s="17"/>
      <c r="D254" s="17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 ht="13.5">
      <c r="A255" s="17"/>
      <c r="B255" s="17"/>
      <c r="C255" s="17"/>
      <c r="D255" s="17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 ht="13.5">
      <c r="A256" s="17"/>
      <c r="B256" s="17"/>
      <c r="C256" s="17"/>
      <c r="D256" s="17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 ht="13.5">
      <c r="A257" s="17"/>
      <c r="B257" s="17"/>
      <c r="C257" s="17"/>
      <c r="D257" s="17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7"/>
      <c r="B258" s="17"/>
      <c r="C258" s="17"/>
      <c r="D258" s="17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 ht="13.5">
      <c r="A259" s="17"/>
      <c r="B259" s="17"/>
      <c r="C259" s="17"/>
      <c r="D259" s="17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 ht="13.5">
      <c r="A260" s="17"/>
      <c r="B260" s="17"/>
      <c r="C260" s="17"/>
      <c r="D260" s="17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 ht="13.5">
      <c r="A261" s="17"/>
      <c r="B261" s="17"/>
      <c r="C261" s="17"/>
      <c r="D261" s="17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 ht="13.5">
      <c r="A262" s="17"/>
      <c r="B262" s="17"/>
      <c r="C262" s="17"/>
      <c r="D262" s="17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3" ht="13.5">
      <c r="A263" s="17"/>
      <c r="B263" s="17"/>
      <c r="C263" s="17"/>
      <c r="D263" s="17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1:13" ht="13.5">
      <c r="A264" s="17"/>
      <c r="B264" s="17"/>
      <c r="C264" s="17"/>
      <c r="D264" s="17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7"/>
      <c r="B265" s="17"/>
      <c r="C265" s="17"/>
      <c r="D265" s="17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 ht="13.5">
      <c r="A266" s="17"/>
      <c r="B266" s="17"/>
      <c r="C266" s="17"/>
      <c r="D266" s="17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1:13" ht="13.5">
      <c r="A267" s="17"/>
      <c r="B267" s="17"/>
      <c r="C267" s="17"/>
      <c r="D267" s="17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1:13" ht="13.5">
      <c r="A268" s="17"/>
      <c r="B268" s="17"/>
      <c r="C268" s="17"/>
      <c r="D268" s="17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1:13" ht="13.5">
      <c r="A269" s="17"/>
      <c r="B269" s="17"/>
      <c r="C269" s="17"/>
      <c r="D269" s="17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1:13" ht="13.5">
      <c r="A270" s="17"/>
      <c r="B270" s="17"/>
      <c r="C270" s="17"/>
      <c r="D270" s="17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 ht="13.5">
      <c r="A271" s="17"/>
      <c r="B271" s="17"/>
      <c r="C271" s="17"/>
      <c r="D271" s="17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7"/>
      <c r="B272" s="17"/>
      <c r="C272" s="17"/>
      <c r="D272" s="17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1:13" ht="13.5">
      <c r="A273" s="17"/>
      <c r="B273" s="17"/>
      <c r="C273" s="17"/>
      <c r="D273" s="17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1:13" ht="13.5">
      <c r="A274" s="17"/>
      <c r="B274" s="17"/>
      <c r="C274" s="17"/>
      <c r="D274" s="17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1:13" ht="13.5">
      <c r="A275" s="17"/>
      <c r="B275" s="17"/>
      <c r="C275" s="17"/>
      <c r="D275" s="17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1:13" ht="13.5">
      <c r="A276" s="17"/>
      <c r="B276" s="17"/>
      <c r="C276" s="17"/>
      <c r="D276" s="17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 ht="13.5">
      <c r="A277" s="17"/>
      <c r="B277" s="17"/>
      <c r="C277" s="17"/>
      <c r="D277" s="17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1:13" ht="13.5">
      <c r="A278" s="17"/>
      <c r="B278" s="17"/>
      <c r="C278" s="17"/>
      <c r="D278" s="17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7"/>
      <c r="B279" s="17"/>
      <c r="C279" s="17"/>
      <c r="D279" s="17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 ht="13.5">
      <c r="A280" s="17"/>
      <c r="B280" s="17"/>
      <c r="C280" s="17"/>
      <c r="D280" s="17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1:13" ht="13.5">
      <c r="A281" s="17"/>
      <c r="B281" s="17"/>
      <c r="C281" s="17"/>
      <c r="D281" s="17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 ht="13.5">
      <c r="A282" s="17"/>
      <c r="B282" s="17"/>
      <c r="C282" s="17"/>
      <c r="D282" s="17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1:13" ht="13.5">
      <c r="A283" s="17"/>
      <c r="B283" s="17"/>
      <c r="C283" s="17"/>
      <c r="D283" s="17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 ht="13.5">
      <c r="A284" s="17"/>
      <c r="B284" s="17"/>
      <c r="C284" s="17"/>
      <c r="D284" s="17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1:13" ht="13.5">
      <c r="A285" s="17"/>
      <c r="B285" s="17"/>
      <c r="C285" s="17"/>
      <c r="D285" s="17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7"/>
      <c r="B286" s="17"/>
      <c r="C286" s="17"/>
      <c r="D286" s="17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1:13" ht="13.5">
      <c r="A287" s="17"/>
      <c r="B287" s="17"/>
      <c r="C287" s="17"/>
      <c r="D287" s="17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1:13" ht="13.5">
      <c r="A288" s="17"/>
      <c r="B288" s="17"/>
      <c r="C288" s="17"/>
      <c r="D288" s="17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 ht="13.5">
      <c r="A289" s="17"/>
      <c r="B289" s="17"/>
      <c r="C289" s="17"/>
      <c r="D289" s="17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1:13" ht="13.5">
      <c r="A290" s="17"/>
      <c r="B290" s="17"/>
      <c r="C290" s="17"/>
      <c r="D290" s="17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13" ht="13.5">
      <c r="A291" s="17"/>
      <c r="B291" s="17"/>
      <c r="C291" s="17"/>
      <c r="D291" s="17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 ht="13.5">
      <c r="A292" s="17"/>
      <c r="B292" s="17"/>
      <c r="C292" s="17"/>
      <c r="D292" s="17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1:13" ht="13.5">
      <c r="A293" s="17"/>
      <c r="B293" s="17"/>
      <c r="C293" s="17"/>
      <c r="D293" s="17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7"/>
      <c r="B294" s="17"/>
      <c r="C294" s="17"/>
      <c r="D294" s="17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 ht="13.5">
      <c r="A295" s="17"/>
      <c r="B295" s="17"/>
      <c r="C295" s="17"/>
      <c r="D295" s="17"/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1:13" ht="13.5">
      <c r="A296" s="17"/>
      <c r="B296" s="17"/>
      <c r="C296" s="17"/>
      <c r="D296" s="17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 ht="13.5">
      <c r="A297" s="17"/>
      <c r="B297" s="17"/>
      <c r="C297" s="17"/>
      <c r="D297" s="17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1:13" ht="13.5">
      <c r="A298" s="17"/>
      <c r="B298" s="17"/>
      <c r="C298" s="17"/>
      <c r="D298" s="17"/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1:13" ht="13.5">
      <c r="A299" s="17"/>
      <c r="B299" s="17"/>
      <c r="C299" s="17"/>
      <c r="D299" s="17"/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1:13" ht="13.5">
      <c r="A300" s="17"/>
      <c r="B300" s="17"/>
      <c r="C300" s="17"/>
      <c r="D300" s="17"/>
      <c r="E300" s="18"/>
      <c r="F300" s="18"/>
      <c r="G300" s="18"/>
      <c r="H300" s="18"/>
      <c r="I300" s="18"/>
      <c r="J300" s="18"/>
      <c r="K300" s="18"/>
      <c r="L300" s="18"/>
      <c r="M300" s="18"/>
    </row>
    <row r="301" spans="1:13" ht="13.5">
      <c r="A301" s="17"/>
      <c r="B301" s="17"/>
      <c r="C301" s="17"/>
      <c r="D301" s="17"/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7"/>
      <c r="B302" s="17"/>
      <c r="C302" s="17"/>
      <c r="D302" s="17"/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1:13" ht="13.5">
      <c r="A303" s="17"/>
      <c r="B303" s="17"/>
      <c r="C303" s="17"/>
      <c r="D303" s="17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 ht="13.5">
      <c r="A304" s="17"/>
      <c r="B304" s="17"/>
      <c r="C304" s="17"/>
      <c r="D304" s="17"/>
      <c r="E304" s="18"/>
      <c r="F304" s="18"/>
      <c r="G304" s="18"/>
      <c r="H304" s="18"/>
      <c r="I304" s="18"/>
      <c r="J304" s="18"/>
      <c r="K304" s="18"/>
      <c r="L304" s="18"/>
      <c r="M304" s="18"/>
    </row>
    <row r="305" spans="1:13" ht="13.5">
      <c r="A305" s="17"/>
      <c r="B305" s="17"/>
      <c r="C305" s="17"/>
      <c r="D305" s="17"/>
      <c r="E305" s="18"/>
      <c r="F305" s="18"/>
      <c r="G305" s="18"/>
      <c r="H305" s="18"/>
      <c r="I305" s="18"/>
      <c r="J305" s="18"/>
      <c r="K305" s="18"/>
      <c r="L305" s="18"/>
      <c r="M305" s="18"/>
    </row>
    <row r="306" spans="1:13" ht="13.5">
      <c r="A306" s="17"/>
      <c r="B306" s="17"/>
      <c r="C306" s="17"/>
      <c r="D306" s="17"/>
      <c r="E306" s="18"/>
      <c r="F306" s="18"/>
      <c r="G306" s="18"/>
      <c r="H306" s="18"/>
      <c r="I306" s="18"/>
      <c r="J306" s="18"/>
      <c r="K306" s="18"/>
      <c r="L306" s="18"/>
      <c r="M306" s="18"/>
    </row>
    <row r="307" spans="1:13" ht="13.5">
      <c r="A307" s="17"/>
      <c r="B307" s="17"/>
      <c r="C307" s="17"/>
      <c r="D307" s="17"/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1:13" ht="13.5">
      <c r="A308" s="17"/>
      <c r="B308" s="17"/>
      <c r="C308" s="17"/>
      <c r="D308" s="17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 ht="13.5">
      <c r="A309" s="17"/>
      <c r="B309" s="17"/>
      <c r="C309" s="17"/>
      <c r="D309" s="17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7"/>
      <c r="B310" s="17"/>
      <c r="C310" s="17"/>
      <c r="D310" s="17"/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1:13" ht="13.5">
      <c r="A311" s="17"/>
      <c r="B311" s="17"/>
      <c r="C311" s="17"/>
      <c r="D311" s="17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 ht="13.5">
      <c r="A312" s="17"/>
      <c r="B312" s="17"/>
      <c r="C312" s="17"/>
      <c r="D312" s="17"/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1:13" ht="13.5">
      <c r="A313" s="17"/>
      <c r="B313" s="17"/>
      <c r="C313" s="17"/>
      <c r="D313" s="17"/>
      <c r="E313" s="18"/>
      <c r="F313" s="18"/>
      <c r="G313" s="18"/>
      <c r="H313" s="18"/>
      <c r="I313" s="18"/>
      <c r="J313" s="18"/>
      <c r="K313" s="18"/>
      <c r="L313" s="18"/>
      <c r="M313" s="18"/>
    </row>
    <row r="314" spans="1:13" ht="13.5">
      <c r="A314" s="17"/>
      <c r="B314" s="17"/>
      <c r="C314" s="17"/>
      <c r="D314" s="17"/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1:13" ht="13.5">
      <c r="A315" s="17"/>
      <c r="B315" s="17"/>
      <c r="C315" s="17"/>
      <c r="D315" s="17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 ht="13.5">
      <c r="A316" s="17"/>
      <c r="B316" s="17"/>
      <c r="C316" s="17"/>
      <c r="D316" s="17"/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1:13" ht="13.5">
      <c r="A317" s="17"/>
      <c r="B317" s="17"/>
      <c r="C317" s="17"/>
      <c r="D317" s="17"/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1:13" ht="13.5">
      <c r="A318" s="17"/>
      <c r="B318" s="17"/>
      <c r="C318" s="17"/>
      <c r="D318" s="17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 ht="13.5">
      <c r="A319" s="17"/>
      <c r="B319" s="17"/>
      <c r="C319" s="17"/>
      <c r="D319" s="17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 ht="13.5">
      <c r="A320" s="17"/>
      <c r="B320" s="17"/>
      <c r="C320" s="17"/>
      <c r="D320" s="17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 ht="13.5">
      <c r="A321" s="17"/>
      <c r="B321" s="17"/>
      <c r="C321" s="17"/>
      <c r="D321" s="17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 ht="13.5">
      <c r="A322" s="17"/>
      <c r="B322" s="17"/>
      <c r="C322" s="17"/>
      <c r="D322" s="17"/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1:13" ht="13.5">
      <c r="A323" s="17"/>
      <c r="B323" s="17"/>
      <c r="C323" s="17"/>
      <c r="D323" s="17"/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1:13" ht="13.5">
      <c r="A324" s="17"/>
      <c r="B324" s="17"/>
      <c r="C324" s="17"/>
      <c r="D324" s="17"/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1:13" ht="13.5">
      <c r="A325" s="17"/>
      <c r="B325" s="17"/>
      <c r="C325" s="17"/>
      <c r="D325" s="17"/>
      <c r="E325" s="18"/>
      <c r="F325" s="18"/>
      <c r="G325" s="18"/>
      <c r="H325" s="18"/>
      <c r="I325" s="18"/>
      <c r="J325" s="18"/>
      <c r="K325" s="18"/>
      <c r="L325" s="18"/>
      <c r="M325" s="18"/>
    </row>
    <row r="326" spans="1:13" ht="13.5">
      <c r="A326" s="17"/>
      <c r="B326" s="17"/>
      <c r="C326" s="17"/>
      <c r="D326" s="17"/>
      <c r="E326" s="18"/>
      <c r="F326" s="18"/>
      <c r="G326" s="18"/>
      <c r="H326" s="18"/>
      <c r="I326" s="18"/>
      <c r="J326" s="18"/>
      <c r="K326" s="18"/>
      <c r="L326" s="18"/>
      <c r="M326" s="18"/>
    </row>
    <row r="327" spans="1:13" ht="13.5">
      <c r="A327" s="17"/>
      <c r="B327" s="17"/>
      <c r="C327" s="17"/>
      <c r="D327" s="17"/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1:13" ht="13.5">
      <c r="A328" s="17"/>
      <c r="B328" s="17"/>
      <c r="C328" s="17"/>
      <c r="D328" s="17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 ht="13.5">
      <c r="A329" s="17"/>
      <c r="B329" s="17"/>
      <c r="C329" s="17"/>
      <c r="D329" s="17"/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1:13" ht="13.5">
      <c r="A330" s="17"/>
      <c r="B330" s="17"/>
      <c r="C330" s="17"/>
      <c r="D330" s="17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 ht="13.5">
      <c r="A331" s="17"/>
      <c r="B331" s="17"/>
      <c r="C331" s="17"/>
      <c r="D331" s="17"/>
      <c r="E331" s="18"/>
      <c r="F331" s="18"/>
      <c r="G331" s="18"/>
      <c r="H331" s="18"/>
      <c r="I331" s="18"/>
      <c r="J331" s="18"/>
      <c r="K331" s="18"/>
      <c r="L331" s="18"/>
      <c r="M331" s="18"/>
    </row>
    <row r="332" spans="1:13" ht="13.5">
      <c r="A332" s="17"/>
      <c r="B332" s="17"/>
      <c r="C332" s="17"/>
      <c r="D332" s="17"/>
      <c r="E332" s="18"/>
      <c r="F332" s="18"/>
      <c r="G332" s="18"/>
      <c r="H332" s="18"/>
      <c r="I332" s="18"/>
      <c r="J332" s="18"/>
      <c r="K332" s="18"/>
      <c r="L332" s="18"/>
      <c r="M332" s="18"/>
    </row>
    <row r="333" spans="1:13" ht="13.5">
      <c r="A333" s="17"/>
      <c r="B333" s="17"/>
      <c r="C333" s="17"/>
      <c r="D333" s="17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 ht="13.5">
      <c r="A334" s="17"/>
      <c r="B334" s="17"/>
      <c r="C334" s="17"/>
      <c r="D334" s="17"/>
      <c r="E334" s="18"/>
      <c r="F334" s="18"/>
      <c r="G334" s="18"/>
      <c r="H334" s="18"/>
      <c r="I334" s="18"/>
      <c r="J334" s="18"/>
      <c r="K334" s="18"/>
      <c r="L334" s="18"/>
      <c r="M334" s="18"/>
    </row>
    <row r="335" spans="1:13" ht="13.5">
      <c r="A335" s="17"/>
      <c r="B335" s="17"/>
      <c r="C335" s="17"/>
      <c r="D335" s="17"/>
      <c r="E335" s="18"/>
      <c r="F335" s="18"/>
      <c r="G335" s="18"/>
      <c r="H335" s="18"/>
      <c r="I335" s="18"/>
      <c r="J335" s="18"/>
      <c r="K335" s="18"/>
      <c r="L335" s="18"/>
      <c r="M335" s="18"/>
    </row>
    <row r="336" spans="1:13" ht="13.5">
      <c r="A336" s="17"/>
      <c r="B336" s="17"/>
      <c r="C336" s="17"/>
      <c r="D336" s="17"/>
      <c r="E336" s="18"/>
      <c r="F336" s="18"/>
      <c r="G336" s="18"/>
      <c r="H336" s="18"/>
      <c r="I336" s="18"/>
      <c r="J336" s="18"/>
      <c r="K336" s="18"/>
      <c r="L336" s="18"/>
      <c r="M336" s="18"/>
    </row>
    <row r="337" spans="1:13" ht="13.5">
      <c r="A337" s="17"/>
      <c r="B337" s="17"/>
      <c r="C337" s="17"/>
      <c r="D337" s="17"/>
      <c r="E337" s="18"/>
      <c r="F337" s="18"/>
      <c r="G337" s="18"/>
      <c r="H337" s="18"/>
      <c r="I337" s="18"/>
      <c r="J337" s="18"/>
      <c r="K337" s="18"/>
      <c r="L337" s="18"/>
      <c r="M337" s="18"/>
    </row>
    <row r="338" spans="1:13" ht="13.5">
      <c r="A338" s="17"/>
      <c r="B338" s="17"/>
      <c r="C338" s="17"/>
      <c r="D338" s="17"/>
      <c r="E338" s="18"/>
      <c r="F338" s="18"/>
      <c r="G338" s="18"/>
      <c r="H338" s="18"/>
      <c r="I338" s="18"/>
      <c r="J338" s="18"/>
      <c r="K338" s="18"/>
      <c r="L338" s="18"/>
      <c r="M338" s="18"/>
    </row>
    <row r="339" spans="1:13" ht="13.5">
      <c r="A339" s="17"/>
      <c r="B339" s="17"/>
      <c r="C339" s="17"/>
      <c r="D339" s="17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 ht="13.5">
      <c r="A340" s="17"/>
      <c r="B340" s="17"/>
      <c r="C340" s="17"/>
      <c r="D340" s="17"/>
      <c r="E340" s="18"/>
      <c r="F340" s="18"/>
      <c r="G340" s="18"/>
      <c r="H340" s="18"/>
      <c r="I340" s="18"/>
      <c r="J340" s="18"/>
      <c r="K340" s="18"/>
      <c r="L340" s="18"/>
      <c r="M340" s="18"/>
    </row>
    <row r="341" spans="1:13" ht="13.5">
      <c r="A341" s="17"/>
      <c r="B341" s="17"/>
      <c r="C341" s="17"/>
      <c r="D341" s="17"/>
      <c r="E341" s="18"/>
      <c r="F341" s="18"/>
      <c r="G341" s="18"/>
      <c r="H341" s="18"/>
      <c r="I341" s="18"/>
      <c r="J341" s="18"/>
      <c r="K341" s="18"/>
      <c r="L341" s="18"/>
      <c r="M341" s="18"/>
    </row>
    <row r="342" spans="1:13" ht="13.5">
      <c r="A342" s="17"/>
      <c r="B342" s="17"/>
      <c r="C342" s="17"/>
      <c r="D342" s="17"/>
      <c r="E342" s="18"/>
      <c r="F342" s="18"/>
      <c r="G342" s="18"/>
      <c r="H342" s="18"/>
      <c r="I342" s="18"/>
      <c r="J342" s="18"/>
      <c r="K342" s="18"/>
      <c r="L342" s="18"/>
      <c r="M342" s="18"/>
    </row>
    <row r="343" spans="1:13" ht="13.5">
      <c r="A343" s="17"/>
      <c r="B343" s="17"/>
      <c r="C343" s="17"/>
      <c r="D343" s="17"/>
      <c r="E343" s="18"/>
      <c r="F343" s="18"/>
      <c r="G343" s="18"/>
      <c r="H343" s="18"/>
      <c r="I343" s="18"/>
      <c r="J343" s="18"/>
      <c r="K343" s="18"/>
      <c r="L343" s="18"/>
      <c r="M343" s="18"/>
    </row>
    <row r="344" spans="1:13" ht="13.5">
      <c r="A344" s="17"/>
      <c r="B344" s="17"/>
      <c r="C344" s="17"/>
      <c r="D344" s="17"/>
      <c r="E344" s="18"/>
      <c r="F344" s="18"/>
      <c r="G344" s="18"/>
      <c r="H344" s="18"/>
      <c r="I344" s="18"/>
      <c r="J344" s="18"/>
      <c r="K344" s="18"/>
      <c r="L344" s="18"/>
      <c r="M344" s="18"/>
    </row>
    <row r="345" spans="1:13" ht="13.5">
      <c r="A345" s="17"/>
      <c r="B345" s="17"/>
      <c r="C345" s="17"/>
      <c r="D345" s="17"/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1:13" ht="13.5">
      <c r="A346" s="17"/>
      <c r="B346" s="17"/>
      <c r="C346" s="17"/>
      <c r="D346" s="17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1:13" ht="13.5">
      <c r="A347" s="17"/>
      <c r="B347" s="17"/>
      <c r="C347" s="17"/>
      <c r="D347" s="17"/>
      <c r="E347" s="18"/>
      <c r="F347" s="18"/>
      <c r="G347" s="18"/>
      <c r="H347" s="18"/>
      <c r="I347" s="18"/>
      <c r="J347" s="18"/>
      <c r="K347" s="18"/>
      <c r="L347" s="18"/>
      <c r="M347" s="18"/>
    </row>
    <row r="348" spans="1:13" ht="13.5">
      <c r="A348" s="17"/>
      <c r="B348" s="17"/>
      <c r="C348" s="17"/>
      <c r="D348" s="17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 ht="13.5">
      <c r="A349" s="17"/>
      <c r="B349" s="17"/>
      <c r="C349" s="17"/>
      <c r="D349" s="17"/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1:13" ht="13.5">
      <c r="A350" s="17"/>
      <c r="B350" s="17"/>
      <c r="C350" s="17"/>
      <c r="D350" s="17"/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1:13" ht="13.5">
      <c r="A351" s="17"/>
      <c r="B351" s="17"/>
      <c r="C351" s="17"/>
      <c r="D351" s="17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 ht="13.5">
      <c r="A352" s="17"/>
      <c r="B352" s="17"/>
      <c r="C352" s="17"/>
      <c r="D352" s="17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 ht="13.5">
      <c r="A353" s="17"/>
      <c r="B353" s="17"/>
      <c r="C353" s="17"/>
      <c r="D353" s="17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1:13" ht="13.5">
      <c r="A354" s="17"/>
      <c r="B354" s="17"/>
      <c r="C354" s="17"/>
      <c r="D354" s="17"/>
      <c r="E354" s="18"/>
      <c r="F354" s="18"/>
      <c r="G354" s="18"/>
      <c r="H354" s="18"/>
      <c r="I354" s="18"/>
      <c r="J354" s="18"/>
      <c r="K354" s="18"/>
      <c r="L354" s="18"/>
      <c r="M354" s="18"/>
    </row>
    <row r="355" spans="1:13" ht="13.5">
      <c r="A355" s="17"/>
      <c r="B355" s="17"/>
      <c r="C355" s="17"/>
      <c r="D355" s="17"/>
      <c r="E355" s="18"/>
      <c r="F355" s="18"/>
      <c r="G355" s="18"/>
      <c r="H355" s="18"/>
      <c r="I355" s="18"/>
      <c r="J355" s="18"/>
      <c r="K355" s="18"/>
      <c r="L355" s="18"/>
      <c r="M355" s="18"/>
    </row>
    <row r="356" spans="1:13" ht="13.5">
      <c r="A356" s="17"/>
      <c r="B356" s="17"/>
      <c r="C356" s="17"/>
      <c r="D356" s="17"/>
      <c r="E356" s="18"/>
      <c r="F356" s="18"/>
      <c r="G356" s="18"/>
      <c r="H356" s="18"/>
      <c r="I356" s="18"/>
      <c r="J356" s="18"/>
      <c r="K356" s="18"/>
      <c r="L356" s="18"/>
      <c r="M356" s="18"/>
    </row>
    <row r="357" spans="1:13" ht="13.5">
      <c r="A357" s="17"/>
      <c r="B357" s="17"/>
      <c r="C357" s="17"/>
      <c r="D357" s="17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1:13" ht="13.5">
      <c r="A358" s="17"/>
      <c r="B358" s="17"/>
      <c r="C358" s="17"/>
      <c r="D358" s="17"/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1:13" ht="13.5">
      <c r="A359" s="17"/>
      <c r="B359" s="17"/>
      <c r="C359" s="17"/>
      <c r="D359" s="17"/>
      <c r="E359" s="18"/>
      <c r="F359" s="18"/>
      <c r="G359" s="18"/>
      <c r="H359" s="18"/>
      <c r="I359" s="18"/>
      <c r="J359" s="18"/>
      <c r="K359" s="18"/>
      <c r="L359" s="18"/>
      <c r="M359" s="18"/>
    </row>
    <row r="360" spans="1:13" ht="13.5">
      <c r="A360" s="17"/>
      <c r="B360" s="17"/>
      <c r="C360" s="17"/>
      <c r="D360" s="17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1:13" ht="13.5">
      <c r="A361" s="17"/>
      <c r="B361" s="17"/>
      <c r="C361" s="17"/>
      <c r="D361" s="17"/>
      <c r="E361" s="18"/>
      <c r="F361" s="18"/>
      <c r="G361" s="18"/>
      <c r="H361" s="18"/>
      <c r="I361" s="18"/>
      <c r="J361" s="18"/>
      <c r="K361" s="18"/>
      <c r="L361" s="18"/>
      <c r="M361" s="18"/>
    </row>
    <row r="362" spans="1:13" ht="13.5">
      <c r="A362" s="17"/>
      <c r="B362" s="17"/>
      <c r="C362" s="17"/>
      <c r="D362" s="17"/>
      <c r="E362" s="18"/>
      <c r="F362" s="18"/>
      <c r="G362" s="18"/>
      <c r="H362" s="18"/>
      <c r="I362" s="18"/>
      <c r="J362" s="18"/>
      <c r="K362" s="18"/>
      <c r="L362" s="18"/>
      <c r="M362" s="18"/>
    </row>
    <row r="363" spans="1:13" ht="13.5">
      <c r="A363" s="17"/>
      <c r="B363" s="17"/>
      <c r="C363" s="17"/>
      <c r="D363" s="17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1:13" ht="13.5">
      <c r="A364" s="17"/>
      <c r="B364" s="17"/>
      <c r="C364" s="17"/>
      <c r="D364" s="17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1:13" ht="13.5">
      <c r="A365" s="17"/>
      <c r="B365" s="17"/>
      <c r="C365" s="17"/>
      <c r="D365" s="17"/>
      <c r="E365" s="18"/>
      <c r="F365" s="18"/>
      <c r="G365" s="18"/>
      <c r="H365" s="18"/>
      <c r="I365" s="18"/>
      <c r="J365" s="18"/>
      <c r="K365" s="18"/>
      <c r="L365" s="18"/>
      <c r="M365" s="18"/>
    </row>
    <row r="366" spans="1:13" ht="13.5">
      <c r="A366" s="17"/>
      <c r="B366" s="17"/>
      <c r="C366" s="17"/>
      <c r="D366" s="17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1:13" ht="13.5">
      <c r="A367" s="17"/>
      <c r="B367" s="17"/>
      <c r="C367" s="17"/>
      <c r="D367" s="17"/>
      <c r="E367" s="18"/>
      <c r="F367" s="18"/>
      <c r="G367" s="18"/>
      <c r="H367" s="18"/>
      <c r="I367" s="18"/>
      <c r="J367" s="18"/>
      <c r="K367" s="18"/>
      <c r="L367" s="18"/>
      <c r="M367" s="18"/>
    </row>
    <row r="368" spans="1:13" ht="13.5">
      <c r="A368" s="17"/>
      <c r="B368" s="17"/>
      <c r="C368" s="17"/>
      <c r="D368" s="17"/>
      <c r="E368" s="18"/>
      <c r="F368" s="18"/>
      <c r="G368" s="18"/>
      <c r="H368" s="18"/>
      <c r="I368" s="18"/>
      <c r="J368" s="18"/>
      <c r="K368" s="18"/>
      <c r="L368" s="18"/>
      <c r="M368" s="18"/>
    </row>
    <row r="369" spans="1:13" ht="13.5">
      <c r="A369" s="17"/>
      <c r="B369" s="17"/>
      <c r="C369" s="17"/>
      <c r="D369" s="17"/>
      <c r="E369" s="18"/>
      <c r="F369" s="18"/>
      <c r="G369" s="18"/>
      <c r="H369" s="18"/>
      <c r="I369" s="18"/>
      <c r="J369" s="18"/>
      <c r="K369" s="18"/>
      <c r="L369" s="18"/>
      <c r="M369" s="18"/>
    </row>
    <row r="370" spans="1:13" ht="13.5">
      <c r="A370" s="17"/>
      <c r="B370" s="17"/>
      <c r="C370" s="17"/>
      <c r="D370" s="17"/>
      <c r="E370" s="18"/>
      <c r="F370" s="18"/>
      <c r="G370" s="18"/>
      <c r="H370" s="18"/>
      <c r="I370" s="18"/>
      <c r="J370" s="18"/>
      <c r="K370" s="18"/>
      <c r="L370" s="18"/>
      <c r="M370" s="18"/>
    </row>
    <row r="371" spans="1:13" ht="13.5">
      <c r="A371" s="17"/>
      <c r="B371" s="17"/>
      <c r="C371" s="17"/>
      <c r="D371" s="17"/>
      <c r="E371" s="18"/>
      <c r="F371" s="18"/>
      <c r="G371" s="18"/>
      <c r="H371" s="18"/>
      <c r="I371" s="18"/>
      <c r="J371" s="18"/>
      <c r="K371" s="18"/>
      <c r="L371" s="18"/>
      <c r="M371" s="18"/>
    </row>
    <row r="372" spans="1:13" ht="13.5">
      <c r="A372" s="17"/>
      <c r="B372" s="17"/>
      <c r="C372" s="17"/>
      <c r="D372" s="17"/>
      <c r="E372" s="18"/>
      <c r="F372" s="18"/>
      <c r="G372" s="18"/>
      <c r="H372" s="18"/>
      <c r="I372" s="18"/>
      <c r="J372" s="18"/>
      <c r="K372" s="18"/>
      <c r="L372" s="18"/>
      <c r="M372" s="18"/>
    </row>
    <row r="373" spans="1:13" ht="13.5">
      <c r="A373" s="17"/>
      <c r="B373" s="17"/>
      <c r="C373" s="17"/>
      <c r="D373" s="17"/>
      <c r="E373" s="18"/>
      <c r="F373" s="18"/>
      <c r="G373" s="18"/>
      <c r="H373" s="18"/>
      <c r="I373" s="18"/>
      <c r="J373" s="18"/>
      <c r="K373" s="18"/>
      <c r="L373" s="18"/>
      <c r="M373" s="18"/>
    </row>
    <row r="374" spans="1:13" ht="13.5">
      <c r="A374" s="17"/>
      <c r="B374" s="17"/>
      <c r="C374" s="17"/>
      <c r="D374" s="17"/>
      <c r="E374" s="18"/>
      <c r="F374" s="18"/>
      <c r="G374" s="18"/>
      <c r="H374" s="18"/>
      <c r="I374" s="18"/>
      <c r="J374" s="18"/>
      <c r="K374" s="18"/>
      <c r="L374" s="18"/>
      <c r="M374" s="18"/>
    </row>
    <row r="375" spans="1:13" ht="13.5">
      <c r="A375" s="17"/>
      <c r="B375" s="17"/>
      <c r="C375" s="17"/>
      <c r="D375" s="17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 ht="13.5">
      <c r="A376" s="17"/>
      <c r="B376" s="17"/>
      <c r="C376" s="17"/>
      <c r="D376" s="17"/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1:13" ht="13.5">
      <c r="A377" s="17"/>
      <c r="B377" s="17"/>
      <c r="C377" s="17"/>
      <c r="D377" s="17"/>
      <c r="E377" s="18"/>
      <c r="F377" s="18"/>
      <c r="G377" s="18"/>
      <c r="H377" s="18"/>
      <c r="I377" s="18"/>
      <c r="J377" s="18"/>
      <c r="K377" s="18"/>
      <c r="L377" s="18"/>
      <c r="M377" s="18"/>
    </row>
    <row r="378" spans="1:13" ht="13.5">
      <c r="A378" s="17"/>
      <c r="B378" s="17"/>
      <c r="C378" s="17"/>
      <c r="D378" s="17"/>
      <c r="E378" s="18"/>
      <c r="F378" s="18"/>
      <c r="G378" s="18"/>
      <c r="H378" s="18"/>
      <c r="I378" s="18"/>
      <c r="J378" s="18"/>
      <c r="K378" s="18"/>
      <c r="L378" s="18"/>
      <c r="M378" s="18"/>
    </row>
    <row r="379" spans="1:13" ht="13.5">
      <c r="A379" s="17"/>
      <c r="B379" s="17"/>
      <c r="C379" s="17"/>
      <c r="D379" s="17"/>
      <c r="E379" s="18"/>
      <c r="F379" s="18"/>
      <c r="G379" s="18"/>
      <c r="H379" s="18"/>
      <c r="I379" s="18"/>
      <c r="J379" s="18"/>
      <c r="K379" s="18"/>
      <c r="L379" s="18"/>
      <c r="M379" s="18"/>
    </row>
    <row r="380" spans="1:13" ht="13.5">
      <c r="A380" s="17"/>
      <c r="B380" s="17"/>
      <c r="C380" s="17"/>
      <c r="D380" s="17"/>
      <c r="E380" s="18"/>
      <c r="F380" s="18"/>
      <c r="G380" s="18"/>
      <c r="H380" s="18"/>
      <c r="I380" s="18"/>
      <c r="J380" s="18"/>
      <c r="K380" s="18"/>
      <c r="L380" s="18"/>
      <c r="M380" s="18"/>
    </row>
    <row r="381" spans="1:13" ht="13.5">
      <c r="A381" s="17"/>
      <c r="B381" s="17"/>
      <c r="C381" s="17"/>
      <c r="D381" s="17"/>
      <c r="E381" s="18"/>
      <c r="F381" s="18"/>
      <c r="G381" s="18"/>
      <c r="H381" s="18"/>
      <c r="I381" s="18"/>
      <c r="J381" s="18"/>
      <c r="K381" s="18"/>
      <c r="L381" s="18"/>
      <c r="M381" s="18"/>
    </row>
    <row r="382" spans="1:13" ht="13.5">
      <c r="A382" s="17"/>
      <c r="B382" s="17"/>
      <c r="C382" s="17"/>
      <c r="D382" s="17"/>
      <c r="E382" s="18"/>
      <c r="F382" s="18"/>
      <c r="G382" s="18"/>
      <c r="H382" s="18"/>
      <c r="I382" s="18"/>
      <c r="J382" s="18"/>
      <c r="K382" s="18"/>
      <c r="L382" s="18"/>
      <c r="M382" s="18"/>
    </row>
    <row r="383" spans="1:13" ht="13.5">
      <c r="A383" s="17"/>
      <c r="B383" s="17"/>
      <c r="C383" s="17"/>
      <c r="D383" s="17"/>
      <c r="E383" s="18"/>
      <c r="F383" s="18"/>
      <c r="G383" s="18"/>
      <c r="H383" s="18"/>
      <c r="I383" s="18"/>
      <c r="J383" s="18"/>
      <c r="K383" s="18"/>
      <c r="L383" s="18"/>
      <c r="M383" s="18"/>
    </row>
    <row r="384" spans="1:13" ht="13.5">
      <c r="A384" s="17"/>
      <c r="B384" s="17"/>
      <c r="C384" s="17"/>
      <c r="D384" s="17"/>
      <c r="E384" s="18"/>
      <c r="F384" s="18"/>
      <c r="G384" s="18"/>
      <c r="H384" s="18"/>
      <c r="I384" s="18"/>
      <c r="J384" s="18"/>
      <c r="K384" s="18"/>
      <c r="L384" s="18"/>
      <c r="M384" s="18"/>
    </row>
    <row r="385" spans="1:13" ht="13.5">
      <c r="A385" s="17"/>
      <c r="B385" s="17"/>
      <c r="C385" s="17"/>
      <c r="D385" s="17"/>
      <c r="E385" s="18"/>
      <c r="F385" s="18"/>
      <c r="G385" s="18"/>
      <c r="H385" s="18"/>
      <c r="I385" s="18"/>
      <c r="J385" s="18"/>
      <c r="K385" s="18"/>
      <c r="L385" s="18"/>
      <c r="M385" s="18"/>
    </row>
    <row r="386" spans="1:13" ht="13.5">
      <c r="A386" s="17"/>
      <c r="B386" s="17"/>
      <c r="C386" s="17"/>
      <c r="D386" s="17"/>
      <c r="E386" s="18"/>
      <c r="F386" s="18"/>
      <c r="G386" s="18"/>
      <c r="H386" s="18"/>
      <c r="I386" s="18"/>
      <c r="J386" s="18"/>
      <c r="K386" s="18"/>
      <c r="L386" s="18"/>
      <c r="M386" s="18"/>
    </row>
    <row r="387" spans="1:13" ht="13.5">
      <c r="A387" s="17"/>
      <c r="B387" s="17"/>
      <c r="C387" s="17"/>
      <c r="D387" s="17"/>
      <c r="E387" s="18"/>
      <c r="F387" s="18"/>
      <c r="G387" s="18"/>
      <c r="H387" s="18"/>
      <c r="I387" s="18"/>
      <c r="J387" s="18"/>
      <c r="K387" s="18"/>
      <c r="L387" s="18"/>
      <c r="M387" s="18"/>
    </row>
    <row r="388" spans="1:13" ht="13.5">
      <c r="A388" s="17"/>
      <c r="B388" s="17"/>
      <c r="C388" s="17"/>
      <c r="D388" s="17"/>
      <c r="E388" s="18"/>
      <c r="F388" s="18"/>
      <c r="G388" s="18"/>
      <c r="H388" s="18"/>
      <c r="I388" s="18"/>
      <c r="J388" s="18"/>
      <c r="K388" s="18"/>
      <c r="L388" s="18"/>
      <c r="M388" s="18"/>
    </row>
    <row r="389" spans="1:13" ht="13.5">
      <c r="A389" s="17"/>
      <c r="B389" s="17"/>
      <c r="C389" s="17"/>
      <c r="D389" s="17"/>
      <c r="E389" s="18"/>
      <c r="F389" s="18"/>
      <c r="G389" s="18"/>
      <c r="H389" s="18"/>
      <c r="I389" s="18"/>
      <c r="J389" s="18"/>
      <c r="K389" s="18"/>
      <c r="L389" s="18"/>
      <c r="M389" s="18"/>
    </row>
    <row r="390" spans="1:13" ht="13.5">
      <c r="A390" s="17"/>
      <c r="B390" s="17"/>
      <c r="C390" s="17"/>
      <c r="D390" s="17"/>
      <c r="E390" s="18"/>
      <c r="F390" s="18"/>
      <c r="G390" s="18"/>
      <c r="H390" s="18"/>
      <c r="I390" s="18"/>
      <c r="J390" s="18"/>
      <c r="K390" s="18"/>
      <c r="L390" s="18"/>
      <c r="M390" s="18"/>
    </row>
    <row r="391" spans="1:13" ht="13.5">
      <c r="A391" s="17"/>
      <c r="B391" s="17"/>
      <c r="C391" s="17"/>
      <c r="D391" s="17"/>
      <c r="E391" s="18"/>
      <c r="F391" s="18"/>
      <c r="G391" s="18"/>
      <c r="H391" s="18"/>
      <c r="I391" s="18"/>
      <c r="J391" s="18"/>
      <c r="K391" s="18"/>
      <c r="L391" s="18"/>
      <c r="M391" s="18"/>
    </row>
    <row r="392" spans="1:13" ht="13.5">
      <c r="A392" s="17"/>
      <c r="B392" s="17"/>
      <c r="C392" s="17"/>
      <c r="D392" s="17"/>
      <c r="E392" s="18"/>
      <c r="F392" s="18"/>
      <c r="G392" s="18"/>
      <c r="H392" s="18"/>
      <c r="I392" s="18"/>
      <c r="J392" s="18"/>
      <c r="K392" s="18"/>
      <c r="L392" s="18"/>
      <c r="M392" s="18"/>
    </row>
    <row r="393" spans="1:13" ht="13.5">
      <c r="A393" s="17"/>
      <c r="B393" s="17"/>
      <c r="C393" s="17"/>
      <c r="D393" s="17"/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1:13" ht="13.5">
      <c r="A394" s="17"/>
      <c r="B394" s="17"/>
      <c r="C394" s="17"/>
      <c r="D394" s="17"/>
      <c r="E394" s="18"/>
      <c r="F394" s="18"/>
      <c r="G394" s="18"/>
      <c r="H394" s="18"/>
      <c r="I394" s="18"/>
      <c r="J394" s="18"/>
      <c r="K394" s="18"/>
      <c r="L394" s="18"/>
      <c r="M394" s="18"/>
    </row>
    <row r="395" spans="1:13" ht="13.5">
      <c r="A395" s="17"/>
      <c r="B395" s="17"/>
      <c r="C395" s="17"/>
      <c r="D395" s="17"/>
      <c r="E395" s="18"/>
      <c r="F395" s="18"/>
      <c r="G395" s="18"/>
      <c r="H395" s="18"/>
      <c r="I395" s="18"/>
      <c r="J395" s="18"/>
      <c r="K395" s="18"/>
      <c r="L395" s="18"/>
      <c r="M395" s="18"/>
    </row>
    <row r="396" spans="1:13" ht="13.5">
      <c r="A396" s="17"/>
      <c r="B396" s="17"/>
      <c r="C396" s="17"/>
      <c r="D396" s="17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1:13" ht="13.5">
      <c r="A397" s="17"/>
      <c r="B397" s="17"/>
      <c r="C397" s="17"/>
      <c r="D397" s="17"/>
      <c r="E397" s="18"/>
      <c r="F397" s="18"/>
      <c r="G397" s="18"/>
      <c r="H397" s="18"/>
      <c r="I397" s="18"/>
      <c r="J397" s="18"/>
      <c r="K397" s="18"/>
      <c r="L397" s="18"/>
      <c r="M397" s="18"/>
    </row>
    <row r="398" spans="1:13" ht="13.5">
      <c r="A398" s="17"/>
      <c r="B398" s="17"/>
      <c r="C398" s="17"/>
      <c r="D398" s="17"/>
      <c r="E398" s="18"/>
      <c r="F398" s="18"/>
      <c r="G398" s="18"/>
      <c r="H398" s="18"/>
      <c r="I398" s="18"/>
      <c r="J398" s="18"/>
      <c r="K398" s="18"/>
      <c r="L398" s="18"/>
      <c r="M398" s="18"/>
    </row>
    <row r="399" spans="1:13" ht="13.5">
      <c r="A399" s="17"/>
      <c r="B399" s="17"/>
      <c r="C399" s="17"/>
      <c r="D399" s="17"/>
      <c r="E399" s="18"/>
      <c r="F399" s="18"/>
      <c r="G399" s="18"/>
      <c r="H399" s="18"/>
      <c r="I399" s="18"/>
      <c r="J399" s="18"/>
      <c r="K399" s="18"/>
      <c r="L399" s="18"/>
      <c r="M399" s="18"/>
    </row>
    <row r="400" spans="1:13" ht="13.5">
      <c r="A400" s="17"/>
      <c r="B400" s="17"/>
      <c r="C400" s="17"/>
      <c r="D400" s="17"/>
      <c r="E400" s="18"/>
      <c r="F400" s="18"/>
      <c r="G400" s="18"/>
      <c r="H400" s="18"/>
      <c r="I400" s="18"/>
      <c r="J400" s="18"/>
      <c r="K400" s="18"/>
      <c r="L400" s="18"/>
      <c r="M400" s="18"/>
    </row>
    <row r="401" spans="1:13" ht="13.5">
      <c r="A401" s="17"/>
      <c r="B401" s="17"/>
      <c r="C401" s="17"/>
      <c r="D401" s="17"/>
      <c r="E401" s="18"/>
      <c r="F401" s="18"/>
      <c r="G401" s="18"/>
      <c r="H401" s="18"/>
      <c r="I401" s="18"/>
      <c r="J401" s="18"/>
      <c r="K401" s="18"/>
      <c r="L401" s="18"/>
      <c r="M401" s="18"/>
    </row>
    <row r="402" spans="1:13" ht="13.5">
      <c r="A402" s="17"/>
      <c r="B402" s="17"/>
      <c r="C402" s="17"/>
      <c r="D402" s="17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1:13" ht="13.5">
      <c r="A403" s="17"/>
      <c r="B403" s="17"/>
      <c r="C403" s="17"/>
      <c r="D403" s="17"/>
      <c r="E403" s="18"/>
      <c r="F403" s="18"/>
      <c r="G403" s="18"/>
      <c r="H403" s="18"/>
      <c r="I403" s="18"/>
      <c r="J403" s="18"/>
      <c r="K403" s="18"/>
      <c r="L403" s="18"/>
      <c r="M403" s="18"/>
    </row>
    <row r="404" spans="1:13" ht="13.5">
      <c r="A404" s="17"/>
      <c r="B404" s="17"/>
      <c r="C404" s="17"/>
      <c r="D404" s="17"/>
      <c r="E404" s="18"/>
      <c r="F404" s="18"/>
      <c r="G404" s="18"/>
      <c r="H404" s="18"/>
      <c r="I404" s="18"/>
      <c r="J404" s="18"/>
      <c r="K404" s="18"/>
      <c r="L404" s="18"/>
      <c r="M404" s="18"/>
    </row>
    <row r="405" spans="1:13" ht="13.5">
      <c r="A405" s="17"/>
      <c r="B405" s="17"/>
      <c r="C405" s="17"/>
      <c r="D405" s="17"/>
      <c r="E405" s="18"/>
      <c r="F405" s="18"/>
      <c r="G405" s="18"/>
      <c r="H405" s="18"/>
      <c r="I405" s="18"/>
      <c r="J405" s="18"/>
      <c r="K405" s="18"/>
      <c r="L405" s="18"/>
      <c r="M405" s="18"/>
    </row>
    <row r="406" spans="1:13" ht="13.5">
      <c r="A406" s="17"/>
      <c r="B406" s="17"/>
      <c r="C406" s="17"/>
      <c r="D406" s="17"/>
      <c r="E406" s="18"/>
      <c r="F406" s="18"/>
      <c r="G406" s="18"/>
      <c r="H406" s="18"/>
      <c r="I406" s="18"/>
      <c r="J406" s="18"/>
      <c r="K406" s="18"/>
      <c r="L406" s="18"/>
      <c r="M406" s="18"/>
    </row>
    <row r="407" spans="1:13" ht="13.5">
      <c r="A407" s="17"/>
      <c r="B407" s="17"/>
      <c r="C407" s="17"/>
      <c r="D407" s="17"/>
      <c r="E407" s="18"/>
      <c r="F407" s="18"/>
      <c r="G407" s="18"/>
      <c r="H407" s="18"/>
      <c r="I407" s="18"/>
      <c r="J407" s="18"/>
      <c r="K407" s="18"/>
      <c r="L407" s="18"/>
      <c r="M407" s="18"/>
    </row>
    <row r="408" spans="1:13" ht="13.5">
      <c r="A408" s="17"/>
      <c r="B408" s="17"/>
      <c r="C408" s="17"/>
      <c r="D408" s="17"/>
      <c r="E408" s="18"/>
      <c r="F408" s="18"/>
      <c r="G408" s="18"/>
      <c r="H408" s="18"/>
      <c r="I408" s="18"/>
      <c r="J408" s="18"/>
      <c r="K408" s="18"/>
      <c r="L408" s="18"/>
      <c r="M408" s="18"/>
    </row>
    <row r="409" spans="1:13" ht="13.5">
      <c r="A409" s="17"/>
      <c r="B409" s="17"/>
      <c r="C409" s="17"/>
      <c r="D409" s="17"/>
      <c r="E409" s="18"/>
      <c r="F409" s="18"/>
      <c r="G409" s="18"/>
      <c r="H409" s="18"/>
      <c r="I409" s="18"/>
      <c r="J409" s="18"/>
      <c r="K409" s="18"/>
      <c r="L409" s="18"/>
      <c r="M409" s="18"/>
    </row>
    <row r="410" spans="1:13" ht="13.5">
      <c r="A410" s="17"/>
      <c r="B410" s="17"/>
      <c r="C410" s="17"/>
      <c r="D410" s="17"/>
      <c r="E410" s="18"/>
      <c r="F410" s="18"/>
      <c r="G410" s="18"/>
      <c r="H410" s="18"/>
      <c r="I410" s="18"/>
      <c r="J410" s="18"/>
      <c r="K410" s="18"/>
      <c r="L410" s="18"/>
      <c r="M410" s="18"/>
    </row>
    <row r="411" spans="1:13" ht="13.5">
      <c r="A411" s="17"/>
      <c r="B411" s="17"/>
      <c r="C411" s="17"/>
      <c r="D411" s="17"/>
      <c r="E411" s="18"/>
      <c r="F411" s="18"/>
      <c r="G411" s="18"/>
      <c r="H411" s="18"/>
      <c r="I411" s="18"/>
      <c r="J411" s="18"/>
      <c r="K411" s="18"/>
      <c r="L411" s="18"/>
      <c r="M411" s="18"/>
    </row>
    <row r="412" spans="1:13" ht="13.5">
      <c r="A412" s="17"/>
      <c r="B412" s="17"/>
      <c r="C412" s="17"/>
      <c r="D412" s="17"/>
      <c r="E412" s="18"/>
      <c r="F412" s="18"/>
      <c r="G412" s="18"/>
      <c r="H412" s="18"/>
      <c r="I412" s="18"/>
      <c r="J412" s="18"/>
      <c r="K412" s="18"/>
      <c r="L412" s="18"/>
      <c r="M412" s="18"/>
    </row>
    <row r="413" spans="1:13" ht="13.5">
      <c r="A413" s="17"/>
      <c r="B413" s="17"/>
      <c r="C413" s="17"/>
      <c r="D413" s="17"/>
      <c r="E413" s="18"/>
      <c r="F413" s="18"/>
      <c r="G413" s="18"/>
      <c r="H413" s="18"/>
      <c r="I413" s="18"/>
      <c r="J413" s="18"/>
      <c r="K413" s="18"/>
      <c r="L413" s="18"/>
      <c r="M413" s="18"/>
    </row>
    <row r="414" spans="1:13" ht="13.5">
      <c r="A414" s="17"/>
      <c r="B414" s="17"/>
      <c r="C414" s="17"/>
      <c r="D414" s="17"/>
      <c r="E414" s="18"/>
      <c r="F414" s="18"/>
      <c r="G414" s="18"/>
      <c r="H414" s="18"/>
      <c r="I414" s="18"/>
      <c r="J414" s="18"/>
      <c r="K414" s="18"/>
      <c r="L414" s="18"/>
      <c r="M414" s="18"/>
    </row>
    <row r="415" spans="1:13" ht="13.5">
      <c r="A415" s="17"/>
      <c r="B415" s="17"/>
      <c r="C415" s="17"/>
      <c r="D415" s="17"/>
      <c r="E415" s="18"/>
      <c r="F415" s="18"/>
      <c r="G415" s="18"/>
      <c r="H415" s="18"/>
      <c r="I415" s="18"/>
      <c r="J415" s="18"/>
      <c r="K415" s="18"/>
      <c r="L415" s="18"/>
      <c r="M415" s="18"/>
    </row>
    <row r="416" spans="1:13" ht="13.5">
      <c r="A416" s="17"/>
      <c r="B416" s="17"/>
      <c r="C416" s="17"/>
      <c r="D416" s="17"/>
      <c r="E416" s="18"/>
      <c r="F416" s="18"/>
      <c r="G416" s="18"/>
      <c r="H416" s="18"/>
      <c r="I416" s="18"/>
      <c r="J416" s="18"/>
      <c r="K416" s="18"/>
      <c r="L416" s="18"/>
      <c r="M416" s="18"/>
    </row>
    <row r="417" spans="1:13" ht="13.5">
      <c r="A417" s="17"/>
      <c r="B417" s="17"/>
      <c r="C417" s="17"/>
      <c r="D417" s="17"/>
      <c r="E417" s="18"/>
      <c r="F417" s="18"/>
      <c r="G417" s="18"/>
      <c r="H417" s="18"/>
      <c r="I417" s="18"/>
      <c r="J417" s="18"/>
      <c r="K417" s="18"/>
      <c r="L417" s="18"/>
      <c r="M417" s="18"/>
    </row>
    <row r="418" spans="1:13" ht="13.5">
      <c r="A418" s="17"/>
      <c r="B418" s="17"/>
      <c r="C418" s="17"/>
      <c r="D418" s="17"/>
      <c r="E418" s="18"/>
      <c r="F418" s="18"/>
      <c r="G418" s="18"/>
      <c r="H418" s="18"/>
      <c r="I418" s="18"/>
      <c r="J418" s="18"/>
      <c r="K418" s="18"/>
      <c r="L418" s="18"/>
      <c r="M418" s="18"/>
    </row>
    <row r="419" spans="1:13" ht="13.5">
      <c r="A419" s="17"/>
      <c r="B419" s="17"/>
      <c r="C419" s="17"/>
      <c r="D419" s="17"/>
      <c r="E419" s="18"/>
      <c r="F419" s="18"/>
      <c r="G419" s="18"/>
      <c r="H419" s="18"/>
      <c r="I419" s="18"/>
      <c r="J419" s="18"/>
      <c r="K419" s="18"/>
      <c r="L419" s="18"/>
      <c r="M419" s="18"/>
    </row>
    <row r="420" spans="1:13" ht="13.5">
      <c r="A420" s="17"/>
      <c r="B420" s="17"/>
      <c r="C420" s="17"/>
      <c r="D420" s="17"/>
      <c r="E420" s="18"/>
      <c r="F420" s="18"/>
      <c r="G420" s="18"/>
      <c r="H420" s="18"/>
      <c r="I420" s="18"/>
      <c r="J420" s="18"/>
      <c r="K420" s="18"/>
      <c r="L420" s="18"/>
      <c r="M420" s="18"/>
    </row>
    <row r="421" spans="1:13" ht="13.5">
      <c r="A421" s="17"/>
      <c r="B421" s="17"/>
      <c r="C421" s="17"/>
      <c r="D421" s="17"/>
      <c r="E421" s="18"/>
      <c r="F421" s="18"/>
      <c r="G421" s="18"/>
      <c r="H421" s="18"/>
      <c r="I421" s="18"/>
      <c r="J421" s="18"/>
      <c r="K421" s="18"/>
      <c r="L421" s="18"/>
      <c r="M421" s="18"/>
    </row>
    <row r="422" spans="1:13" ht="13.5">
      <c r="A422" s="17"/>
      <c r="B422" s="17"/>
      <c r="C422" s="17"/>
      <c r="D422" s="17"/>
      <c r="E422" s="18"/>
      <c r="F422" s="18"/>
      <c r="G422" s="18"/>
      <c r="H422" s="18"/>
      <c r="I422" s="18"/>
      <c r="J422" s="18"/>
      <c r="K422" s="18"/>
      <c r="L422" s="18"/>
      <c r="M422" s="18"/>
    </row>
    <row r="423" spans="1:13" ht="13.5">
      <c r="A423" s="17"/>
      <c r="B423" s="17"/>
      <c r="C423" s="17"/>
      <c r="D423" s="17"/>
      <c r="E423" s="18"/>
      <c r="F423" s="18"/>
      <c r="G423" s="18"/>
      <c r="H423" s="18"/>
      <c r="I423" s="18"/>
      <c r="J423" s="18"/>
      <c r="K423" s="18"/>
      <c r="L423" s="18"/>
      <c r="M423" s="18"/>
    </row>
    <row r="424" spans="1:13" ht="13.5">
      <c r="A424" s="17"/>
      <c r="B424" s="17"/>
      <c r="C424" s="17"/>
      <c r="D424" s="17"/>
      <c r="E424" s="18"/>
      <c r="F424" s="18"/>
      <c r="G424" s="18"/>
      <c r="H424" s="18"/>
      <c r="I424" s="18"/>
      <c r="J424" s="18"/>
      <c r="K424" s="18"/>
      <c r="L424" s="18"/>
      <c r="M424" s="18"/>
    </row>
    <row r="425" spans="1:13" ht="13.5">
      <c r="A425" s="17"/>
      <c r="B425" s="17"/>
      <c r="C425" s="17"/>
      <c r="D425" s="17"/>
      <c r="E425" s="18"/>
      <c r="F425" s="18"/>
      <c r="G425" s="18"/>
      <c r="H425" s="18"/>
      <c r="I425" s="18"/>
      <c r="J425" s="18"/>
      <c r="K425" s="18"/>
      <c r="L425" s="18"/>
      <c r="M425" s="18"/>
    </row>
    <row r="426" spans="1:13" ht="13.5">
      <c r="A426" s="17"/>
      <c r="B426" s="17"/>
      <c r="C426" s="17"/>
      <c r="D426" s="17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13.5">
      <c r="A427" s="17"/>
      <c r="B427" s="17"/>
      <c r="C427" s="17"/>
      <c r="D427" s="17"/>
      <c r="E427" s="18"/>
      <c r="F427" s="18"/>
      <c r="G427" s="18"/>
      <c r="H427" s="18"/>
      <c r="I427" s="18"/>
      <c r="J427" s="18"/>
      <c r="K427" s="18"/>
      <c r="L427" s="18"/>
      <c r="M427" s="18"/>
    </row>
    <row r="428" spans="1:13" ht="13.5">
      <c r="A428" s="17"/>
      <c r="B428" s="17"/>
      <c r="C428" s="17"/>
      <c r="D428" s="17"/>
      <c r="E428" s="18"/>
      <c r="F428" s="18"/>
      <c r="G428" s="18"/>
      <c r="H428" s="18"/>
      <c r="I428" s="18"/>
      <c r="J428" s="18"/>
      <c r="K428" s="18"/>
      <c r="L428" s="18"/>
      <c r="M428" s="18"/>
    </row>
    <row r="429" spans="1:13" ht="13.5">
      <c r="A429" s="17"/>
      <c r="B429" s="17"/>
      <c r="C429" s="17"/>
      <c r="D429" s="17"/>
      <c r="E429" s="18"/>
      <c r="F429" s="18"/>
      <c r="G429" s="18"/>
      <c r="H429" s="18"/>
      <c r="I429" s="18"/>
      <c r="J429" s="18"/>
      <c r="K429" s="18"/>
      <c r="L429" s="18"/>
      <c r="M429" s="18"/>
    </row>
    <row r="430" spans="1:13" ht="13.5">
      <c r="A430" s="17"/>
      <c r="B430" s="17"/>
      <c r="C430" s="17"/>
      <c r="D430" s="17"/>
      <c r="E430" s="18"/>
      <c r="F430" s="18"/>
      <c r="G430" s="18"/>
      <c r="H430" s="18"/>
      <c r="I430" s="18"/>
      <c r="J430" s="18"/>
      <c r="K430" s="18"/>
      <c r="L430" s="18"/>
      <c r="M430" s="18"/>
    </row>
    <row r="431" spans="1:13" ht="13.5">
      <c r="A431" s="17"/>
      <c r="B431" s="17"/>
      <c r="C431" s="17"/>
      <c r="D431" s="17"/>
      <c r="E431" s="18"/>
      <c r="F431" s="18"/>
      <c r="G431" s="18"/>
      <c r="H431" s="18"/>
      <c r="I431" s="18"/>
      <c r="J431" s="18"/>
      <c r="K431" s="18"/>
      <c r="L431" s="18"/>
      <c r="M431" s="18"/>
    </row>
    <row r="432" spans="1:13" ht="13.5">
      <c r="A432" s="17"/>
      <c r="B432" s="17"/>
      <c r="C432" s="17"/>
      <c r="D432" s="17"/>
      <c r="E432" s="18"/>
      <c r="F432" s="18"/>
      <c r="G432" s="18"/>
      <c r="H432" s="18"/>
      <c r="I432" s="18"/>
      <c r="J432" s="18"/>
      <c r="K432" s="18"/>
      <c r="L432" s="18"/>
      <c r="M432" s="18"/>
    </row>
    <row r="433" spans="1:13" ht="13.5">
      <c r="A433" s="17"/>
      <c r="B433" s="17"/>
      <c r="C433" s="17"/>
      <c r="D433" s="17"/>
      <c r="E433" s="18"/>
      <c r="F433" s="18"/>
      <c r="G433" s="18"/>
      <c r="H433" s="18"/>
      <c r="I433" s="18"/>
      <c r="J433" s="18"/>
      <c r="K433" s="18"/>
      <c r="L433" s="18"/>
      <c r="M433" s="18"/>
    </row>
    <row r="434" spans="1:13" ht="13.5">
      <c r="A434" s="17"/>
      <c r="B434" s="17"/>
      <c r="C434" s="17"/>
      <c r="D434" s="17"/>
      <c r="E434" s="18"/>
      <c r="F434" s="18"/>
      <c r="G434" s="18"/>
      <c r="H434" s="18"/>
      <c r="I434" s="18"/>
      <c r="J434" s="18"/>
      <c r="K434" s="18"/>
      <c r="L434" s="18"/>
      <c r="M434" s="18"/>
    </row>
    <row r="435" spans="1:13" ht="13.5">
      <c r="A435" s="17"/>
      <c r="B435" s="17"/>
      <c r="C435" s="17"/>
      <c r="D435" s="17"/>
      <c r="E435" s="18"/>
      <c r="F435" s="18"/>
      <c r="G435" s="18"/>
      <c r="H435" s="18"/>
      <c r="I435" s="18"/>
      <c r="J435" s="18"/>
      <c r="K435" s="18"/>
      <c r="L435" s="18"/>
      <c r="M435" s="18"/>
    </row>
    <row r="436" spans="1:13" ht="13.5">
      <c r="A436" s="17"/>
      <c r="B436" s="17"/>
      <c r="C436" s="17"/>
      <c r="D436" s="17"/>
      <c r="E436" s="18"/>
      <c r="F436" s="18"/>
      <c r="G436" s="18"/>
      <c r="H436" s="18"/>
      <c r="I436" s="18"/>
      <c r="J436" s="18"/>
      <c r="K436" s="18"/>
      <c r="L436" s="18"/>
      <c r="M436" s="18"/>
    </row>
    <row r="437" spans="1:13" ht="13.5">
      <c r="A437" s="17"/>
      <c r="B437" s="17"/>
      <c r="C437" s="17"/>
      <c r="D437" s="17"/>
      <c r="E437" s="18"/>
      <c r="F437" s="18"/>
      <c r="G437" s="18"/>
      <c r="H437" s="18"/>
      <c r="I437" s="18"/>
      <c r="J437" s="18"/>
      <c r="K437" s="18"/>
      <c r="L437" s="18"/>
      <c r="M437" s="18"/>
    </row>
    <row r="438" spans="1:13" ht="13.5">
      <c r="A438" s="17"/>
      <c r="B438" s="17"/>
      <c r="C438" s="17"/>
      <c r="D438" s="17"/>
      <c r="E438" s="18"/>
      <c r="F438" s="18"/>
      <c r="G438" s="18"/>
      <c r="H438" s="18"/>
      <c r="I438" s="18"/>
      <c r="J438" s="18"/>
      <c r="K438" s="18"/>
      <c r="L438" s="18"/>
      <c r="M438" s="18"/>
    </row>
    <row r="439" spans="1:13" ht="13.5">
      <c r="A439" s="17"/>
      <c r="B439" s="17"/>
      <c r="C439" s="17"/>
      <c r="D439" s="17"/>
      <c r="E439" s="18"/>
      <c r="F439" s="18"/>
      <c r="G439" s="18"/>
      <c r="H439" s="18"/>
      <c r="I439" s="18"/>
      <c r="J439" s="18"/>
      <c r="K439" s="18"/>
      <c r="L439" s="18"/>
      <c r="M439" s="18"/>
    </row>
    <row r="440" spans="1:13" ht="13.5">
      <c r="A440" s="17"/>
      <c r="B440" s="17"/>
      <c r="C440" s="17"/>
      <c r="D440" s="17"/>
      <c r="E440" s="18"/>
      <c r="F440" s="18"/>
      <c r="G440" s="18"/>
      <c r="H440" s="18"/>
      <c r="I440" s="18"/>
      <c r="J440" s="18"/>
      <c r="K440" s="18"/>
      <c r="L440" s="18"/>
      <c r="M440" s="18"/>
    </row>
    <row r="441" spans="1:13" ht="13.5">
      <c r="A441" s="17"/>
      <c r="B441" s="17"/>
      <c r="C441" s="17"/>
      <c r="D441" s="17"/>
      <c r="E441" s="18"/>
      <c r="F441" s="18"/>
      <c r="G441" s="18"/>
      <c r="H441" s="18"/>
      <c r="I441" s="18"/>
      <c r="J441" s="18"/>
      <c r="K441" s="18"/>
      <c r="L441" s="18"/>
      <c r="M441" s="18"/>
    </row>
    <row r="442" spans="1:13" ht="13.5">
      <c r="A442" s="17"/>
      <c r="B442" s="17"/>
      <c r="C442" s="17"/>
      <c r="D442" s="17"/>
      <c r="E442" s="18"/>
      <c r="F442" s="18"/>
      <c r="G442" s="18"/>
      <c r="H442" s="18"/>
      <c r="I442" s="18"/>
      <c r="J442" s="18"/>
      <c r="K442" s="18"/>
      <c r="L442" s="18"/>
      <c r="M442" s="18"/>
    </row>
    <row r="443" spans="1:13" ht="13.5">
      <c r="A443" s="17"/>
      <c r="B443" s="17"/>
      <c r="C443" s="17"/>
      <c r="D443" s="17"/>
      <c r="E443" s="18"/>
      <c r="F443" s="18"/>
      <c r="G443" s="18"/>
      <c r="H443" s="18"/>
      <c r="I443" s="18"/>
      <c r="J443" s="18"/>
      <c r="K443" s="18"/>
      <c r="L443" s="18"/>
      <c r="M443" s="18"/>
    </row>
    <row r="444" spans="1:13" ht="13.5">
      <c r="A444" s="17"/>
      <c r="B444" s="17"/>
      <c r="C444" s="17"/>
      <c r="D444" s="17"/>
      <c r="E444" s="18"/>
      <c r="F444" s="18"/>
      <c r="G444" s="18"/>
      <c r="H444" s="18"/>
      <c r="I444" s="18"/>
      <c r="J444" s="18"/>
      <c r="K444" s="18"/>
      <c r="L444" s="18"/>
      <c r="M444" s="18"/>
    </row>
    <row r="445" spans="1:13" ht="13.5">
      <c r="A445" s="17"/>
      <c r="B445" s="17"/>
      <c r="C445" s="17"/>
      <c r="D445" s="17"/>
      <c r="E445" s="18"/>
      <c r="F445" s="18"/>
      <c r="G445" s="18"/>
      <c r="H445" s="18"/>
      <c r="I445" s="18"/>
      <c r="J445" s="18"/>
      <c r="K445" s="18"/>
      <c r="L445" s="18"/>
      <c r="M445" s="18"/>
    </row>
    <row r="446" spans="1:13" ht="13.5">
      <c r="A446" s="17"/>
      <c r="B446" s="17"/>
      <c r="C446" s="17"/>
      <c r="D446" s="17"/>
      <c r="E446" s="18"/>
      <c r="F446" s="18"/>
      <c r="G446" s="18"/>
      <c r="H446" s="18"/>
      <c r="I446" s="18"/>
      <c r="J446" s="18"/>
      <c r="K446" s="18"/>
      <c r="L446" s="18"/>
      <c r="M446" s="18"/>
    </row>
    <row r="447" spans="1:13" ht="13.5">
      <c r="A447" s="17"/>
      <c r="B447" s="17"/>
      <c r="C447" s="17"/>
      <c r="D447" s="17"/>
      <c r="E447" s="18"/>
      <c r="F447" s="18"/>
      <c r="G447" s="18"/>
      <c r="H447" s="18"/>
      <c r="I447" s="18"/>
      <c r="J447" s="18"/>
      <c r="K447" s="18"/>
      <c r="L447" s="18"/>
      <c r="M447" s="18"/>
    </row>
    <row r="448" spans="1:13" ht="13.5">
      <c r="A448" s="17"/>
      <c r="B448" s="17"/>
      <c r="C448" s="17"/>
      <c r="D448" s="17"/>
      <c r="E448" s="18"/>
      <c r="F448" s="18"/>
      <c r="G448" s="18"/>
      <c r="H448" s="18"/>
      <c r="I448" s="18"/>
      <c r="J448" s="18"/>
      <c r="K448" s="18"/>
      <c r="L448" s="18"/>
      <c r="M448" s="18"/>
    </row>
    <row r="449" spans="1:13" ht="13.5">
      <c r="A449" s="17"/>
      <c r="B449" s="17"/>
      <c r="C449" s="17"/>
      <c r="D449" s="17"/>
      <c r="E449" s="18"/>
      <c r="F449" s="18"/>
      <c r="G449" s="18"/>
      <c r="H449" s="18"/>
      <c r="I449" s="18"/>
      <c r="J449" s="18"/>
      <c r="K449" s="18"/>
      <c r="L449" s="18"/>
      <c r="M449" s="18"/>
    </row>
    <row r="450" spans="1:13" ht="13.5">
      <c r="A450" s="17"/>
      <c r="B450" s="17"/>
      <c r="C450" s="17"/>
      <c r="D450" s="17"/>
      <c r="E450" s="18"/>
      <c r="F450" s="18"/>
      <c r="G450" s="18"/>
      <c r="H450" s="18"/>
      <c r="I450" s="18"/>
      <c r="J450" s="18"/>
      <c r="K450" s="18"/>
      <c r="L450" s="18"/>
      <c r="M450" s="18"/>
    </row>
    <row r="451" spans="1:13" ht="13.5">
      <c r="A451" s="17"/>
      <c r="B451" s="17"/>
      <c r="C451" s="17"/>
      <c r="D451" s="17"/>
      <c r="E451" s="18"/>
      <c r="F451" s="18"/>
      <c r="G451" s="18"/>
      <c r="H451" s="18"/>
      <c r="I451" s="18"/>
      <c r="J451" s="18"/>
      <c r="K451" s="18"/>
      <c r="L451" s="18"/>
      <c r="M451" s="18"/>
    </row>
    <row r="452" spans="1:13" ht="13.5">
      <c r="A452" s="17"/>
      <c r="B452" s="17"/>
      <c r="C452" s="17"/>
      <c r="D452" s="17"/>
      <c r="E452" s="18"/>
      <c r="F452" s="18"/>
      <c r="G452" s="18"/>
      <c r="H452" s="18"/>
      <c r="I452" s="18"/>
      <c r="J452" s="18"/>
      <c r="K452" s="18"/>
      <c r="L452" s="18"/>
      <c r="M452" s="18"/>
    </row>
    <row r="453" spans="1:13" ht="13.5">
      <c r="A453" s="17"/>
      <c r="B453" s="17"/>
      <c r="C453" s="17"/>
      <c r="D453" s="17"/>
      <c r="E453" s="18"/>
      <c r="F453" s="18"/>
      <c r="G453" s="18"/>
      <c r="H453" s="18"/>
      <c r="I453" s="18"/>
      <c r="J453" s="18"/>
      <c r="K453" s="18"/>
      <c r="L453" s="18"/>
      <c r="M453" s="18"/>
    </row>
    <row r="454" spans="1:13" ht="13.5">
      <c r="A454" s="17"/>
      <c r="B454" s="17"/>
      <c r="C454" s="17"/>
      <c r="D454" s="17"/>
      <c r="E454" s="18"/>
      <c r="F454" s="18"/>
      <c r="G454" s="18"/>
      <c r="H454" s="18"/>
      <c r="I454" s="18"/>
      <c r="J454" s="18"/>
      <c r="K454" s="18"/>
      <c r="L454" s="18"/>
      <c r="M454" s="18"/>
    </row>
    <row r="455" spans="1:13" ht="13.5">
      <c r="A455" s="17"/>
      <c r="B455" s="17"/>
      <c r="C455" s="17"/>
      <c r="D455" s="17"/>
      <c r="E455" s="18"/>
      <c r="F455" s="18"/>
      <c r="G455" s="18"/>
      <c r="H455" s="18"/>
      <c r="I455" s="18"/>
      <c r="J455" s="18"/>
      <c r="K455" s="18"/>
      <c r="L455" s="18"/>
      <c r="M455" s="18"/>
    </row>
    <row r="456" spans="1:13" ht="13.5">
      <c r="A456" s="17"/>
      <c r="B456" s="17"/>
      <c r="C456" s="17"/>
      <c r="D456" s="17"/>
      <c r="E456" s="18"/>
      <c r="F456" s="18"/>
      <c r="G456" s="18"/>
      <c r="H456" s="18"/>
      <c r="I456" s="18"/>
      <c r="J456" s="18"/>
      <c r="K456" s="18"/>
      <c r="L456" s="18"/>
      <c r="M456" s="18"/>
    </row>
    <row r="457" spans="1:13" ht="13.5">
      <c r="A457" s="17"/>
      <c r="B457" s="17"/>
      <c r="C457" s="17"/>
      <c r="D457" s="17"/>
      <c r="E457" s="18"/>
      <c r="F457" s="18"/>
      <c r="G457" s="18"/>
      <c r="H457" s="18"/>
      <c r="I457" s="18"/>
      <c r="J457" s="18"/>
      <c r="K457" s="18"/>
      <c r="L457" s="18"/>
      <c r="M457" s="18"/>
    </row>
    <row r="458" spans="1:13" ht="13.5">
      <c r="A458" s="17"/>
      <c r="B458" s="17"/>
      <c r="C458" s="17"/>
      <c r="D458" s="17"/>
      <c r="E458" s="18"/>
      <c r="F458" s="18"/>
      <c r="G458" s="18"/>
      <c r="H458" s="18"/>
      <c r="I458" s="18"/>
      <c r="J458" s="18"/>
      <c r="K458" s="18"/>
      <c r="L458" s="18"/>
      <c r="M458" s="18"/>
    </row>
    <row r="459" spans="1:13" ht="13.5">
      <c r="A459" s="17"/>
      <c r="B459" s="17"/>
      <c r="C459" s="17"/>
      <c r="D459" s="17"/>
      <c r="E459" s="18"/>
      <c r="F459" s="18"/>
      <c r="G459" s="18"/>
      <c r="H459" s="18"/>
      <c r="I459" s="18"/>
      <c r="J459" s="18"/>
      <c r="K459" s="18"/>
      <c r="L459" s="18"/>
      <c r="M459" s="18"/>
    </row>
    <row r="460" spans="1:13" ht="13.5">
      <c r="A460" s="17"/>
      <c r="B460" s="17"/>
      <c r="C460" s="17"/>
      <c r="D460" s="17"/>
      <c r="E460" s="18"/>
      <c r="F460" s="18"/>
      <c r="G460" s="18"/>
      <c r="H460" s="18"/>
      <c r="I460" s="18"/>
      <c r="J460" s="18"/>
      <c r="K460" s="18"/>
      <c r="L460" s="18"/>
      <c r="M460" s="18"/>
    </row>
    <row r="461" spans="1:13" ht="13.5">
      <c r="A461" s="17"/>
      <c r="B461" s="17"/>
      <c r="C461" s="17"/>
      <c r="D461" s="17"/>
      <c r="E461" s="18"/>
      <c r="F461" s="18"/>
      <c r="G461" s="18"/>
      <c r="H461" s="18"/>
      <c r="I461" s="18"/>
      <c r="J461" s="18"/>
      <c r="K461" s="18"/>
      <c r="L461" s="18"/>
      <c r="M461" s="18"/>
    </row>
    <row r="462" spans="1:13" ht="13.5">
      <c r="A462" s="17"/>
      <c r="B462" s="17"/>
      <c r="C462" s="17"/>
      <c r="D462" s="17"/>
      <c r="E462" s="18"/>
      <c r="F462" s="18"/>
      <c r="G462" s="18"/>
      <c r="H462" s="18"/>
      <c r="I462" s="18"/>
      <c r="J462" s="18"/>
      <c r="K462" s="18"/>
      <c r="L462" s="18"/>
      <c r="M462" s="18"/>
    </row>
    <row r="463" spans="1:13" ht="13.5">
      <c r="A463" s="17"/>
      <c r="B463" s="17"/>
      <c r="C463" s="17"/>
      <c r="D463" s="17"/>
      <c r="E463" s="18"/>
      <c r="F463" s="18"/>
      <c r="G463" s="18"/>
      <c r="H463" s="18"/>
      <c r="I463" s="18"/>
      <c r="J463" s="18"/>
      <c r="K463" s="18"/>
      <c r="L463" s="18"/>
      <c r="M463" s="18"/>
    </row>
    <row r="464" spans="1:13" ht="13.5">
      <c r="A464" s="17"/>
      <c r="B464" s="17"/>
      <c r="C464" s="17"/>
      <c r="D464" s="17"/>
      <c r="E464" s="18"/>
      <c r="F464" s="18"/>
      <c r="G464" s="18"/>
      <c r="H464" s="18"/>
      <c r="I464" s="18"/>
      <c r="J464" s="18"/>
      <c r="K464" s="18"/>
      <c r="L464" s="18"/>
      <c r="M464" s="18"/>
    </row>
    <row r="465" spans="1:13" ht="13.5">
      <c r="A465" s="17"/>
      <c r="B465" s="17"/>
      <c r="C465" s="17"/>
      <c r="D465" s="17"/>
      <c r="E465" s="18"/>
      <c r="F465" s="18"/>
      <c r="G465" s="18"/>
      <c r="H465" s="18"/>
      <c r="I465" s="18"/>
      <c r="J465" s="18"/>
      <c r="K465" s="18"/>
      <c r="L465" s="18"/>
      <c r="M465" s="18"/>
    </row>
    <row r="466" spans="1:13" ht="13.5">
      <c r="A466" s="17"/>
      <c r="B466" s="17"/>
      <c r="C466" s="17"/>
      <c r="D466" s="17"/>
      <c r="E466" s="18"/>
      <c r="F466" s="18"/>
      <c r="G466" s="18"/>
      <c r="H466" s="18"/>
      <c r="I466" s="18"/>
      <c r="J466" s="18"/>
      <c r="K466" s="18"/>
      <c r="L466" s="18"/>
      <c r="M466" s="18"/>
    </row>
    <row r="467" spans="1:13" ht="13.5">
      <c r="A467" s="17"/>
      <c r="B467" s="17"/>
      <c r="C467" s="17"/>
      <c r="D467" s="17"/>
      <c r="E467" s="18"/>
      <c r="F467" s="18"/>
      <c r="G467" s="18"/>
      <c r="H467" s="18"/>
      <c r="I467" s="18"/>
      <c r="J467" s="18"/>
      <c r="K467" s="18"/>
      <c r="L467" s="18"/>
      <c r="M467" s="18"/>
    </row>
    <row r="468" spans="1:13" ht="13.5">
      <c r="A468" s="17"/>
      <c r="B468" s="17"/>
      <c r="C468" s="17"/>
      <c r="D468" s="17"/>
      <c r="E468" s="18"/>
      <c r="F468" s="18"/>
      <c r="G468" s="18"/>
      <c r="H468" s="18"/>
      <c r="I468" s="18"/>
      <c r="J468" s="18"/>
      <c r="K468" s="18"/>
      <c r="L468" s="18"/>
      <c r="M468" s="18"/>
    </row>
    <row r="469" spans="1:13" ht="13.5">
      <c r="A469" s="17"/>
      <c r="B469" s="17"/>
      <c r="C469" s="17"/>
      <c r="D469" s="17"/>
      <c r="E469" s="18"/>
      <c r="F469" s="18"/>
      <c r="G469" s="18"/>
      <c r="H469" s="18"/>
      <c r="I469" s="18"/>
      <c r="J469" s="18"/>
      <c r="K469" s="18"/>
      <c r="L469" s="18"/>
      <c r="M469" s="18"/>
    </row>
    <row r="470" spans="1:13" ht="13.5">
      <c r="A470" s="17"/>
      <c r="B470" s="17"/>
      <c r="C470" s="17"/>
      <c r="D470" s="17"/>
      <c r="E470" s="18"/>
      <c r="F470" s="18"/>
      <c r="G470" s="18"/>
      <c r="H470" s="18"/>
      <c r="I470" s="18"/>
      <c r="J470" s="18"/>
      <c r="K470" s="18"/>
      <c r="L470" s="18"/>
      <c r="M470" s="18"/>
    </row>
    <row r="471" spans="1:13" ht="13.5">
      <c r="A471" s="17"/>
      <c r="B471" s="17"/>
      <c r="C471" s="17"/>
      <c r="D471" s="17"/>
      <c r="E471" s="18"/>
      <c r="F471" s="18"/>
      <c r="G471" s="18"/>
      <c r="H471" s="18"/>
      <c r="I471" s="18"/>
      <c r="J471" s="18"/>
      <c r="K471" s="18"/>
      <c r="L471" s="18"/>
      <c r="M471" s="18"/>
    </row>
    <row r="472" spans="1:13" ht="13.5">
      <c r="A472" s="17"/>
      <c r="B472" s="17"/>
      <c r="C472" s="17"/>
      <c r="D472" s="17"/>
      <c r="E472" s="18"/>
      <c r="F472" s="18"/>
      <c r="G472" s="18"/>
      <c r="H472" s="18"/>
      <c r="I472" s="18"/>
      <c r="J472" s="18"/>
      <c r="K472" s="18"/>
      <c r="L472" s="18"/>
      <c r="M472" s="18"/>
    </row>
    <row r="473" spans="1:13" ht="13.5">
      <c r="A473" s="17"/>
      <c r="B473" s="17"/>
      <c r="C473" s="17"/>
      <c r="D473" s="17"/>
      <c r="E473" s="18"/>
      <c r="F473" s="18"/>
      <c r="G473" s="18"/>
      <c r="H473" s="18"/>
      <c r="I473" s="18"/>
      <c r="J473" s="18"/>
      <c r="K473" s="18"/>
      <c r="L473" s="18"/>
      <c r="M473" s="18"/>
    </row>
    <row r="474" spans="1:13" ht="13.5">
      <c r="A474" s="17"/>
      <c r="B474" s="17"/>
      <c r="C474" s="17"/>
      <c r="D474" s="17"/>
      <c r="E474" s="18"/>
      <c r="F474" s="18"/>
      <c r="G474" s="18"/>
      <c r="H474" s="18"/>
      <c r="I474" s="18"/>
      <c r="J474" s="18"/>
      <c r="K474" s="18"/>
      <c r="L474" s="18"/>
      <c r="M474" s="18"/>
    </row>
    <row r="475" spans="1:13" ht="13.5">
      <c r="A475" s="17"/>
      <c r="B475" s="17"/>
      <c r="C475" s="17"/>
      <c r="D475" s="17"/>
      <c r="E475" s="18"/>
      <c r="F475" s="18"/>
      <c r="G475" s="18"/>
      <c r="H475" s="18"/>
      <c r="I475" s="18"/>
      <c r="J475" s="18"/>
      <c r="K475" s="18"/>
      <c r="L475" s="18"/>
      <c r="M475" s="18"/>
    </row>
    <row r="476" spans="1:13" ht="13.5">
      <c r="A476" s="17"/>
      <c r="B476" s="17"/>
      <c r="C476" s="17"/>
      <c r="D476" s="17"/>
      <c r="E476" s="18"/>
      <c r="F476" s="18"/>
      <c r="G476" s="18"/>
      <c r="H476" s="18"/>
      <c r="I476" s="18"/>
      <c r="J476" s="18"/>
      <c r="K476" s="18"/>
      <c r="L476" s="18"/>
      <c r="M476" s="18"/>
    </row>
    <row r="477" spans="1:13" ht="13.5">
      <c r="A477" s="17"/>
      <c r="B477" s="17"/>
      <c r="C477" s="17"/>
      <c r="D477" s="17"/>
      <c r="E477" s="18"/>
      <c r="F477" s="18"/>
      <c r="G477" s="18"/>
      <c r="H477" s="18"/>
      <c r="I477" s="18"/>
      <c r="J477" s="18"/>
      <c r="K477" s="18"/>
      <c r="L477" s="18"/>
      <c r="M477" s="18"/>
    </row>
    <row r="478" spans="1:13" ht="13.5">
      <c r="A478" s="17"/>
      <c r="B478" s="17"/>
      <c r="C478" s="17"/>
      <c r="D478" s="17"/>
      <c r="E478" s="18"/>
      <c r="F478" s="18"/>
      <c r="G478" s="18"/>
      <c r="H478" s="18"/>
      <c r="I478" s="18"/>
      <c r="J478" s="18"/>
      <c r="K478" s="18"/>
      <c r="L478" s="18"/>
      <c r="M478" s="18"/>
    </row>
    <row r="479" spans="1:13" ht="13.5">
      <c r="A479" s="17"/>
      <c r="B479" s="17"/>
      <c r="C479" s="17"/>
      <c r="D479" s="17"/>
      <c r="E479" s="18"/>
      <c r="F479" s="18"/>
      <c r="G479" s="18"/>
      <c r="H479" s="18"/>
      <c r="I479" s="18"/>
      <c r="J479" s="18"/>
      <c r="K479" s="18"/>
      <c r="L479" s="18"/>
      <c r="M479" s="18"/>
    </row>
    <row r="480" spans="1:13" ht="13.5">
      <c r="A480" s="17"/>
      <c r="B480" s="17"/>
      <c r="C480" s="17"/>
      <c r="D480" s="17"/>
      <c r="E480" s="18"/>
      <c r="F480" s="18"/>
      <c r="G480" s="18"/>
      <c r="H480" s="18"/>
      <c r="I480" s="18"/>
      <c r="J480" s="18"/>
      <c r="K480" s="18"/>
      <c r="L480" s="18"/>
      <c r="M480" s="18"/>
    </row>
    <row r="481" spans="1:13" ht="13.5">
      <c r="A481" s="17"/>
      <c r="B481" s="17"/>
      <c r="C481" s="17"/>
      <c r="D481" s="17"/>
      <c r="E481" s="18"/>
      <c r="F481" s="18"/>
      <c r="G481" s="18"/>
      <c r="H481" s="18"/>
      <c r="I481" s="18"/>
      <c r="J481" s="18"/>
      <c r="K481" s="18"/>
      <c r="L481" s="18"/>
      <c r="M481" s="18"/>
    </row>
    <row r="482" spans="1:13" ht="13.5">
      <c r="A482" s="17"/>
      <c r="B482" s="17"/>
      <c r="C482" s="17"/>
      <c r="D482" s="17"/>
      <c r="E482" s="18"/>
      <c r="F482" s="18"/>
      <c r="G482" s="18"/>
      <c r="H482" s="18"/>
      <c r="I482" s="18"/>
      <c r="J482" s="18"/>
      <c r="K482" s="18"/>
      <c r="L482" s="18"/>
      <c r="M482" s="18"/>
    </row>
    <row r="483" spans="1:13" ht="13.5">
      <c r="A483" s="17"/>
      <c r="B483" s="17"/>
      <c r="C483" s="17"/>
      <c r="D483" s="17"/>
      <c r="E483" s="18"/>
      <c r="F483" s="18"/>
      <c r="G483" s="18"/>
      <c r="H483" s="18"/>
      <c r="I483" s="18"/>
      <c r="J483" s="18"/>
      <c r="K483" s="18"/>
      <c r="L483" s="18"/>
      <c r="M483" s="18"/>
    </row>
    <row r="484" spans="1:13" ht="13.5">
      <c r="A484" s="17"/>
      <c r="B484" s="17"/>
      <c r="C484" s="17"/>
      <c r="D484" s="17"/>
      <c r="E484" s="18"/>
      <c r="F484" s="18"/>
      <c r="G484" s="18"/>
      <c r="H484" s="18"/>
      <c r="I484" s="18"/>
      <c r="J484" s="18"/>
      <c r="K484" s="18"/>
      <c r="L484" s="18"/>
      <c r="M484" s="18"/>
    </row>
    <row r="485" spans="1:13" ht="13.5">
      <c r="A485" s="17"/>
      <c r="B485" s="17"/>
      <c r="C485" s="17"/>
      <c r="D485" s="17"/>
      <c r="E485" s="18"/>
      <c r="F485" s="18"/>
      <c r="G485" s="18"/>
      <c r="H485" s="18"/>
      <c r="I485" s="18"/>
      <c r="J485" s="18"/>
      <c r="K485" s="18"/>
      <c r="L485" s="18"/>
      <c r="M485" s="18"/>
    </row>
    <row r="486" spans="1:13" ht="13.5">
      <c r="A486" s="17"/>
      <c r="B486" s="17"/>
      <c r="C486" s="17"/>
      <c r="D486" s="17"/>
      <c r="E486" s="18"/>
      <c r="F486" s="18"/>
      <c r="G486" s="18"/>
      <c r="H486" s="18"/>
      <c r="I486" s="18"/>
      <c r="J486" s="18"/>
      <c r="K486" s="18"/>
      <c r="L486" s="18"/>
      <c r="M486" s="18"/>
    </row>
    <row r="487" spans="1:13" ht="13.5">
      <c r="A487" s="17"/>
      <c r="B487" s="17"/>
      <c r="C487" s="17"/>
      <c r="D487" s="17"/>
      <c r="E487" s="18"/>
      <c r="F487" s="18"/>
      <c r="G487" s="18"/>
      <c r="H487" s="18"/>
      <c r="I487" s="18"/>
      <c r="J487" s="18"/>
      <c r="K487" s="18"/>
      <c r="L487" s="18"/>
      <c r="M487" s="18"/>
    </row>
    <row r="488" spans="1:13" ht="13.5">
      <c r="A488" s="17"/>
      <c r="B488" s="17"/>
      <c r="C488" s="17"/>
      <c r="D488" s="17"/>
      <c r="E488" s="18"/>
      <c r="F488" s="18"/>
      <c r="G488" s="18"/>
      <c r="H488" s="18"/>
      <c r="I488" s="18"/>
      <c r="J488" s="18"/>
      <c r="K488" s="18"/>
      <c r="L488" s="18"/>
      <c r="M488" s="18"/>
    </row>
    <row r="489" spans="1:13" ht="13.5">
      <c r="A489" s="17"/>
      <c r="B489" s="17"/>
      <c r="C489" s="17"/>
      <c r="D489" s="17"/>
      <c r="E489" s="18"/>
      <c r="F489" s="18"/>
      <c r="G489" s="18"/>
      <c r="H489" s="18"/>
      <c r="I489" s="18"/>
      <c r="J489" s="18"/>
      <c r="K489" s="18"/>
      <c r="L489" s="18"/>
      <c r="M489" s="18"/>
    </row>
    <row r="490" spans="1:13" ht="13.5">
      <c r="A490" s="17"/>
      <c r="B490" s="17"/>
      <c r="C490" s="17"/>
      <c r="D490" s="17"/>
      <c r="E490" s="18"/>
      <c r="F490" s="18"/>
      <c r="G490" s="18"/>
      <c r="H490" s="18"/>
      <c r="I490" s="18"/>
      <c r="J490" s="18"/>
      <c r="K490" s="18"/>
      <c r="L490" s="18"/>
      <c r="M490" s="18"/>
    </row>
    <row r="491" spans="1:13" ht="13.5">
      <c r="A491" s="17"/>
      <c r="B491" s="17"/>
      <c r="C491" s="17"/>
      <c r="D491" s="17"/>
      <c r="E491" s="18"/>
      <c r="F491" s="18"/>
      <c r="G491" s="18"/>
      <c r="H491" s="18"/>
      <c r="I491" s="18"/>
      <c r="J491" s="18"/>
      <c r="K491" s="18"/>
      <c r="L491" s="18"/>
      <c r="M491" s="18"/>
    </row>
    <row r="492" spans="1:13" ht="13.5">
      <c r="A492" s="17"/>
      <c r="B492" s="17"/>
      <c r="C492" s="17"/>
      <c r="D492" s="17"/>
      <c r="E492" s="18"/>
      <c r="F492" s="18"/>
      <c r="G492" s="18"/>
      <c r="H492" s="18"/>
      <c r="I492" s="18"/>
      <c r="J492" s="18"/>
      <c r="K492" s="18"/>
      <c r="L492" s="18"/>
      <c r="M492" s="18"/>
    </row>
    <row r="493" spans="1:13" ht="13.5">
      <c r="A493" s="17"/>
      <c r="B493" s="17"/>
      <c r="C493" s="17"/>
      <c r="D493" s="17"/>
      <c r="E493" s="18"/>
      <c r="F493" s="18"/>
      <c r="G493" s="18"/>
      <c r="H493" s="18"/>
      <c r="I493" s="18"/>
      <c r="J493" s="18"/>
      <c r="K493" s="18"/>
      <c r="L493" s="18"/>
      <c r="M493" s="18"/>
    </row>
    <row r="494" spans="1:13" ht="13.5">
      <c r="A494" s="17"/>
      <c r="B494" s="17"/>
      <c r="C494" s="17"/>
      <c r="D494" s="17"/>
      <c r="E494" s="18"/>
      <c r="F494" s="18"/>
      <c r="G494" s="18"/>
      <c r="H494" s="18"/>
      <c r="I494" s="18"/>
      <c r="J494" s="18"/>
      <c r="K494" s="18"/>
      <c r="L494" s="18"/>
      <c r="M494" s="18"/>
    </row>
    <row r="495" spans="1:13" ht="13.5">
      <c r="A495" s="17"/>
      <c r="B495" s="17"/>
      <c r="C495" s="17"/>
      <c r="D495" s="17"/>
      <c r="E495" s="18"/>
      <c r="F495" s="18"/>
      <c r="G495" s="18"/>
      <c r="H495" s="18"/>
      <c r="I495" s="18"/>
      <c r="J495" s="18"/>
      <c r="K495" s="18"/>
      <c r="L495" s="18"/>
      <c r="M495" s="18"/>
    </row>
    <row r="496" spans="1:13" ht="13.5">
      <c r="A496" s="17"/>
      <c r="B496" s="17"/>
      <c r="C496" s="17"/>
      <c r="D496" s="17"/>
      <c r="E496" s="18"/>
      <c r="F496" s="18"/>
      <c r="G496" s="18"/>
      <c r="H496" s="18"/>
      <c r="I496" s="18"/>
      <c r="J496" s="18"/>
      <c r="K496" s="18"/>
      <c r="L496" s="18"/>
      <c r="M496" s="18"/>
    </row>
    <row r="497" spans="1:13" ht="13.5">
      <c r="A497" s="17"/>
      <c r="B497" s="17"/>
      <c r="C497" s="17"/>
      <c r="D497" s="17"/>
      <c r="E497" s="18"/>
      <c r="F497" s="18"/>
      <c r="G497" s="18"/>
      <c r="H497" s="18"/>
      <c r="I497" s="18"/>
      <c r="J497" s="18"/>
      <c r="K497" s="18"/>
      <c r="L497" s="18"/>
      <c r="M497" s="18"/>
    </row>
    <row r="498" spans="1:13" ht="13.5">
      <c r="A498" s="17"/>
      <c r="B498" s="17"/>
      <c r="C498" s="17"/>
      <c r="D498" s="17"/>
      <c r="E498" s="18"/>
      <c r="F498" s="18"/>
      <c r="G498" s="18"/>
      <c r="H498" s="18"/>
      <c r="I498" s="18"/>
      <c r="J498" s="18"/>
      <c r="K498" s="18"/>
      <c r="L498" s="18"/>
      <c r="M498" s="18"/>
    </row>
    <row r="499" spans="1:13" ht="13.5">
      <c r="A499" s="17"/>
      <c r="B499" s="17"/>
      <c r="C499" s="17"/>
      <c r="D499" s="17"/>
      <c r="E499" s="18"/>
      <c r="F499" s="18"/>
      <c r="G499" s="18"/>
      <c r="H499" s="18"/>
      <c r="I499" s="18"/>
      <c r="J499" s="18"/>
      <c r="K499" s="18"/>
      <c r="L499" s="18"/>
      <c r="M499" s="18"/>
    </row>
    <row r="500" spans="1:13" ht="13.5">
      <c r="A500" s="17"/>
      <c r="B500" s="17"/>
      <c r="C500" s="17"/>
      <c r="D500" s="17"/>
      <c r="E500" s="18"/>
      <c r="F500" s="18"/>
      <c r="G500" s="18"/>
      <c r="H500" s="18"/>
      <c r="I500" s="18"/>
      <c r="J500" s="18"/>
      <c r="K500" s="18"/>
      <c r="L500" s="18"/>
      <c r="M500" s="18"/>
    </row>
    <row r="501" spans="1:13" ht="13.5">
      <c r="A501" s="17"/>
      <c r="B501" s="17"/>
      <c r="C501" s="17"/>
      <c r="D501" s="17"/>
      <c r="E501" s="18"/>
      <c r="F501" s="18"/>
      <c r="G501" s="18"/>
      <c r="H501" s="18"/>
      <c r="I501" s="18"/>
      <c r="J501" s="18"/>
      <c r="K501" s="18"/>
      <c r="L501" s="18"/>
      <c r="M501" s="18"/>
    </row>
    <row r="502" spans="1:13" ht="13.5">
      <c r="A502" s="17"/>
      <c r="B502" s="17"/>
      <c r="C502" s="17"/>
      <c r="D502" s="17"/>
      <c r="E502" s="18"/>
      <c r="F502" s="18"/>
      <c r="G502" s="18"/>
      <c r="H502" s="18"/>
      <c r="I502" s="18"/>
      <c r="J502" s="18"/>
      <c r="K502" s="18"/>
      <c r="L502" s="18"/>
      <c r="M502" s="18"/>
    </row>
    <row r="503" spans="1:13" ht="13.5">
      <c r="A503" s="17"/>
      <c r="B503" s="17"/>
      <c r="C503" s="17"/>
      <c r="D503" s="17"/>
      <c r="E503" s="18"/>
      <c r="F503" s="18"/>
      <c r="G503" s="18"/>
      <c r="H503" s="18"/>
      <c r="I503" s="18"/>
      <c r="J503" s="18"/>
      <c r="K503" s="18"/>
      <c r="L503" s="18"/>
      <c r="M503" s="18"/>
    </row>
    <row r="504" spans="1:13" ht="13.5">
      <c r="A504" s="17"/>
      <c r="B504" s="17"/>
      <c r="C504" s="17"/>
      <c r="D504" s="17"/>
      <c r="E504" s="18"/>
      <c r="F504" s="18"/>
      <c r="G504" s="18"/>
      <c r="H504" s="18"/>
      <c r="I504" s="18"/>
      <c r="J504" s="18"/>
      <c r="K504" s="18"/>
      <c r="L504" s="18"/>
      <c r="M504" s="18"/>
    </row>
    <row r="505" spans="1:13" ht="13.5">
      <c r="A505" s="17"/>
      <c r="B505" s="17"/>
      <c r="C505" s="17"/>
      <c r="D505" s="17"/>
      <c r="E505" s="18"/>
      <c r="F505" s="18"/>
      <c r="G505" s="18"/>
      <c r="H505" s="18"/>
      <c r="I505" s="18"/>
      <c r="J505" s="18"/>
      <c r="K505" s="18"/>
      <c r="L505" s="18"/>
      <c r="M505" s="18"/>
    </row>
    <row r="506" spans="1:13" ht="13.5">
      <c r="A506" s="17"/>
      <c r="B506" s="17"/>
      <c r="C506" s="17"/>
      <c r="D506" s="17"/>
      <c r="E506" s="18"/>
      <c r="F506" s="18"/>
      <c r="G506" s="18"/>
      <c r="H506" s="18"/>
      <c r="I506" s="18"/>
      <c r="J506" s="18"/>
      <c r="K506" s="18"/>
      <c r="L506" s="18"/>
      <c r="M506" s="18"/>
    </row>
    <row r="507" spans="1:13" ht="13.5">
      <c r="A507" s="17"/>
      <c r="B507" s="17"/>
      <c r="C507" s="17"/>
      <c r="D507" s="17"/>
      <c r="E507" s="18"/>
      <c r="F507" s="18"/>
      <c r="G507" s="18"/>
      <c r="H507" s="18"/>
      <c r="I507" s="18"/>
      <c r="J507" s="18"/>
      <c r="K507" s="18"/>
      <c r="L507" s="18"/>
      <c r="M507" s="18"/>
    </row>
    <row r="508" spans="1:13" ht="13.5">
      <c r="A508" s="17"/>
      <c r="B508" s="17"/>
      <c r="C508" s="17"/>
      <c r="D508" s="17"/>
      <c r="E508" s="18"/>
      <c r="F508" s="18"/>
      <c r="G508" s="18"/>
      <c r="H508" s="18"/>
      <c r="I508" s="18"/>
      <c r="J508" s="18"/>
      <c r="K508" s="18"/>
      <c r="L508" s="18"/>
      <c r="M508" s="18"/>
    </row>
    <row r="509" spans="1:13" ht="13.5">
      <c r="A509" s="17"/>
      <c r="B509" s="17"/>
      <c r="C509" s="17"/>
      <c r="D509" s="17"/>
      <c r="E509" s="18"/>
      <c r="F509" s="18"/>
      <c r="G509" s="18"/>
      <c r="H509" s="18"/>
      <c r="I509" s="18"/>
      <c r="J509" s="18"/>
      <c r="K509" s="18"/>
      <c r="L509" s="18"/>
      <c r="M509" s="18"/>
    </row>
    <row r="510" spans="1:13" ht="13.5">
      <c r="A510" s="17"/>
      <c r="B510" s="17"/>
      <c r="C510" s="17"/>
      <c r="D510" s="17"/>
      <c r="E510" s="18"/>
      <c r="F510" s="18"/>
      <c r="G510" s="18"/>
      <c r="H510" s="18"/>
      <c r="I510" s="18"/>
      <c r="J510" s="18"/>
      <c r="K510" s="18"/>
      <c r="L510" s="18"/>
      <c r="M510" s="18"/>
    </row>
    <row r="511" spans="1:13" ht="13.5">
      <c r="A511" s="17"/>
      <c r="B511" s="17"/>
      <c r="C511" s="17"/>
      <c r="D511" s="17"/>
      <c r="E511" s="18"/>
      <c r="F511" s="18"/>
      <c r="G511" s="18"/>
      <c r="H511" s="18"/>
      <c r="I511" s="18"/>
      <c r="J511" s="18"/>
      <c r="K511" s="18"/>
      <c r="L511" s="18"/>
      <c r="M511" s="18"/>
    </row>
    <row r="512" spans="1:13" ht="13.5">
      <c r="A512" s="17"/>
      <c r="B512" s="17"/>
      <c r="C512" s="17"/>
      <c r="D512" s="17"/>
      <c r="E512" s="18"/>
      <c r="F512" s="18"/>
      <c r="G512" s="18"/>
      <c r="H512" s="18"/>
      <c r="I512" s="18"/>
      <c r="J512" s="18"/>
      <c r="K512" s="18"/>
      <c r="L512" s="18"/>
      <c r="M512" s="18"/>
    </row>
    <row r="513" spans="1:13" ht="13.5">
      <c r="A513" s="17"/>
      <c r="B513" s="17"/>
      <c r="C513" s="17"/>
      <c r="D513" s="17"/>
      <c r="E513" s="18"/>
      <c r="F513" s="18"/>
      <c r="G513" s="18"/>
      <c r="H513" s="18"/>
      <c r="I513" s="18"/>
      <c r="J513" s="18"/>
      <c r="K513" s="18"/>
      <c r="L513" s="18"/>
      <c r="M513" s="18"/>
    </row>
    <row r="514" spans="1:13" ht="13.5">
      <c r="A514" s="17"/>
      <c r="B514" s="17"/>
      <c r="C514" s="17"/>
      <c r="D514" s="17"/>
      <c r="E514" s="18"/>
      <c r="F514" s="18"/>
      <c r="G514" s="18"/>
      <c r="H514" s="18"/>
      <c r="I514" s="18"/>
      <c r="J514" s="18"/>
      <c r="K514" s="18"/>
      <c r="L514" s="18"/>
      <c r="M514" s="18"/>
    </row>
    <row r="515" spans="1:13" ht="13.5">
      <c r="A515" s="17"/>
      <c r="B515" s="17"/>
      <c r="C515" s="17"/>
      <c r="D515" s="17"/>
      <c r="E515" s="18"/>
      <c r="F515" s="18"/>
      <c r="G515" s="18"/>
      <c r="H515" s="18"/>
      <c r="I515" s="18"/>
      <c r="J515" s="18"/>
      <c r="K515" s="18"/>
      <c r="L515" s="18"/>
      <c r="M515" s="18"/>
    </row>
    <row r="516" spans="1:13" ht="13.5">
      <c r="A516" s="17"/>
      <c r="B516" s="17"/>
      <c r="C516" s="17"/>
      <c r="D516" s="17"/>
      <c r="E516" s="18"/>
      <c r="F516" s="18"/>
      <c r="G516" s="18"/>
      <c r="H516" s="18"/>
      <c r="I516" s="18"/>
      <c r="J516" s="18"/>
      <c r="K516" s="18"/>
      <c r="L516" s="18"/>
      <c r="M516" s="18"/>
    </row>
    <row r="517" spans="1:13" ht="13.5">
      <c r="A517" s="17"/>
      <c r="B517" s="17"/>
      <c r="C517" s="17"/>
      <c r="D517" s="17"/>
      <c r="E517" s="18"/>
      <c r="F517" s="18"/>
      <c r="G517" s="18"/>
      <c r="H517" s="18"/>
      <c r="I517" s="18"/>
      <c r="J517" s="18"/>
      <c r="K517" s="18"/>
      <c r="L517" s="18"/>
      <c r="M517" s="18"/>
    </row>
    <row r="518" spans="1:13" ht="13.5">
      <c r="A518" s="17"/>
      <c r="B518" s="17"/>
      <c r="C518" s="17"/>
      <c r="D518" s="17"/>
      <c r="E518" s="18"/>
      <c r="F518" s="18"/>
      <c r="G518" s="18"/>
      <c r="H518" s="18"/>
      <c r="I518" s="18"/>
      <c r="J518" s="18"/>
      <c r="K518" s="18"/>
      <c r="L518" s="18"/>
      <c r="M518" s="18"/>
    </row>
    <row r="519" spans="1:13" ht="13.5">
      <c r="A519" s="17"/>
      <c r="B519" s="17"/>
      <c r="C519" s="17"/>
      <c r="D519" s="17"/>
      <c r="E519" s="18"/>
      <c r="F519" s="18"/>
      <c r="G519" s="18"/>
      <c r="H519" s="18"/>
      <c r="I519" s="18"/>
      <c r="J519" s="18"/>
      <c r="K519" s="18"/>
      <c r="L519" s="18"/>
      <c r="M519" s="18"/>
    </row>
    <row r="520" spans="1:13" ht="13.5">
      <c r="A520" s="17"/>
      <c r="B520" s="17"/>
      <c r="C520" s="17"/>
      <c r="D520" s="17"/>
      <c r="E520" s="18"/>
      <c r="F520" s="18"/>
      <c r="G520" s="18"/>
      <c r="H520" s="18"/>
      <c r="I520" s="18"/>
      <c r="J520" s="18"/>
      <c r="K520" s="18"/>
      <c r="L520" s="18"/>
      <c r="M520" s="18"/>
    </row>
    <row r="521" spans="1:13" ht="13.5">
      <c r="A521" s="17"/>
      <c r="B521" s="17"/>
      <c r="C521" s="17"/>
      <c r="D521" s="17"/>
      <c r="E521" s="18"/>
      <c r="F521" s="18"/>
      <c r="G521" s="18"/>
      <c r="H521" s="18"/>
      <c r="I521" s="18"/>
      <c r="J521" s="18"/>
      <c r="K521" s="18"/>
      <c r="L521" s="18"/>
      <c r="M521" s="18"/>
    </row>
    <row r="522" spans="1:13" ht="13.5">
      <c r="A522" s="17"/>
      <c r="B522" s="17"/>
      <c r="C522" s="17"/>
      <c r="D522" s="17"/>
      <c r="E522" s="18"/>
      <c r="F522" s="18"/>
      <c r="G522" s="18"/>
      <c r="H522" s="18"/>
      <c r="I522" s="18"/>
      <c r="J522" s="18"/>
      <c r="K522" s="18"/>
      <c r="L522" s="18"/>
      <c r="M522" s="18"/>
    </row>
    <row r="523" spans="1:13" ht="13.5">
      <c r="A523" s="17"/>
      <c r="B523" s="17"/>
      <c r="C523" s="17"/>
      <c r="D523" s="17"/>
      <c r="E523" s="18"/>
      <c r="F523" s="18"/>
      <c r="G523" s="18"/>
      <c r="H523" s="18"/>
      <c r="I523" s="18"/>
      <c r="J523" s="18"/>
      <c r="K523" s="18"/>
      <c r="L523" s="18"/>
      <c r="M523" s="18"/>
    </row>
    <row r="524" spans="1:13" ht="13.5">
      <c r="A524" s="17"/>
      <c r="B524" s="17"/>
      <c r="C524" s="17"/>
      <c r="D524" s="17"/>
      <c r="E524" s="18"/>
      <c r="F524" s="18"/>
      <c r="G524" s="18"/>
      <c r="H524" s="18"/>
      <c r="I524" s="18"/>
      <c r="J524" s="18"/>
      <c r="K524" s="18"/>
      <c r="L524" s="18"/>
      <c r="M524" s="18"/>
    </row>
    <row r="525" spans="1:13" ht="13.5">
      <c r="A525" s="17"/>
      <c r="B525" s="17"/>
      <c r="C525" s="17"/>
      <c r="D525" s="17"/>
      <c r="E525" s="18"/>
      <c r="F525" s="18"/>
      <c r="G525" s="18"/>
      <c r="H525" s="18"/>
      <c r="I525" s="18"/>
      <c r="J525" s="18"/>
      <c r="K525" s="18"/>
      <c r="L525" s="18"/>
      <c r="M525" s="18"/>
    </row>
    <row r="526" spans="1:13" ht="13.5">
      <c r="A526" s="17"/>
      <c r="B526" s="17"/>
      <c r="C526" s="17"/>
      <c r="D526" s="17"/>
      <c r="E526" s="18"/>
      <c r="F526" s="18"/>
      <c r="G526" s="18"/>
      <c r="H526" s="18"/>
      <c r="I526" s="18"/>
      <c r="J526" s="18"/>
      <c r="K526" s="18"/>
      <c r="L526" s="18"/>
      <c r="M526" s="18"/>
    </row>
    <row r="527" spans="1:13" ht="13.5">
      <c r="A527" s="17"/>
      <c r="B527" s="17"/>
      <c r="C527" s="17"/>
      <c r="D527" s="17"/>
      <c r="E527" s="18"/>
      <c r="F527" s="18"/>
      <c r="G527" s="18"/>
      <c r="H527" s="18"/>
      <c r="I527" s="18"/>
      <c r="J527" s="18"/>
      <c r="K527" s="18"/>
      <c r="L527" s="18"/>
      <c r="M527" s="18"/>
    </row>
    <row r="528" spans="1:13" ht="13.5">
      <c r="A528" s="17"/>
      <c r="B528" s="17"/>
      <c r="C528" s="17"/>
      <c r="D528" s="17"/>
      <c r="E528" s="18"/>
      <c r="F528" s="18"/>
      <c r="G528" s="18"/>
      <c r="H528" s="18"/>
      <c r="I528" s="18"/>
      <c r="J528" s="18"/>
      <c r="K528" s="18"/>
      <c r="L528" s="18"/>
      <c r="M528" s="18"/>
    </row>
    <row r="529" spans="1:13" ht="13.5">
      <c r="A529" s="17"/>
      <c r="B529" s="17"/>
      <c r="C529" s="17"/>
      <c r="D529" s="17"/>
      <c r="E529" s="18"/>
      <c r="F529" s="18"/>
      <c r="G529" s="18"/>
      <c r="H529" s="18"/>
      <c r="I529" s="18"/>
      <c r="J529" s="18"/>
      <c r="K529" s="18"/>
      <c r="L529" s="18"/>
      <c r="M529" s="18"/>
    </row>
    <row r="530" spans="1:13" ht="13.5">
      <c r="A530" s="17"/>
      <c r="B530" s="17"/>
      <c r="C530" s="17"/>
      <c r="D530" s="17"/>
      <c r="E530" s="18"/>
      <c r="F530" s="18"/>
      <c r="G530" s="18"/>
      <c r="H530" s="18"/>
      <c r="I530" s="18"/>
      <c r="J530" s="18"/>
      <c r="K530" s="18"/>
      <c r="L530" s="18"/>
      <c r="M530" s="18"/>
    </row>
    <row r="531" spans="1:13" ht="13.5">
      <c r="A531" s="17"/>
      <c r="B531" s="17"/>
      <c r="C531" s="17"/>
      <c r="D531" s="17"/>
      <c r="E531" s="18"/>
      <c r="F531" s="18"/>
      <c r="G531" s="18"/>
      <c r="H531" s="18"/>
      <c r="I531" s="18"/>
      <c r="J531" s="18"/>
      <c r="K531" s="18"/>
      <c r="L531" s="18"/>
      <c r="M531" s="18"/>
    </row>
    <row r="532" spans="1:13" ht="13.5">
      <c r="A532" s="17"/>
      <c r="B532" s="17"/>
      <c r="C532" s="17"/>
      <c r="D532" s="17"/>
      <c r="E532" s="18"/>
      <c r="F532" s="18"/>
      <c r="G532" s="18"/>
      <c r="H532" s="18"/>
      <c r="I532" s="18"/>
      <c r="J532" s="18"/>
      <c r="K532" s="18"/>
      <c r="L532" s="18"/>
      <c r="M532" s="18"/>
    </row>
    <row r="533" spans="1:13" ht="13.5">
      <c r="A533" s="17"/>
      <c r="B533" s="17"/>
      <c r="C533" s="17"/>
      <c r="D533" s="17"/>
      <c r="E533" s="18"/>
      <c r="F533" s="18"/>
      <c r="G533" s="18"/>
      <c r="H533" s="18"/>
      <c r="I533" s="18"/>
      <c r="J533" s="18"/>
      <c r="K533" s="18"/>
      <c r="L533" s="18"/>
      <c r="M533" s="18"/>
    </row>
    <row r="534" spans="1:13" ht="13.5">
      <c r="A534" s="17"/>
      <c r="B534" s="17"/>
      <c r="C534" s="17"/>
      <c r="D534" s="17"/>
      <c r="E534" s="18"/>
      <c r="F534" s="18"/>
      <c r="G534" s="18"/>
      <c r="H534" s="18"/>
      <c r="I534" s="18"/>
      <c r="J534" s="18"/>
      <c r="K534" s="18"/>
      <c r="L534" s="18"/>
      <c r="M534" s="18"/>
    </row>
    <row r="535" spans="1:13" ht="13.5">
      <c r="A535" s="17"/>
      <c r="B535" s="17"/>
      <c r="C535" s="17"/>
      <c r="D535" s="17"/>
      <c r="E535" s="18"/>
      <c r="F535" s="18"/>
      <c r="G535" s="18"/>
      <c r="H535" s="18"/>
      <c r="I535" s="18"/>
      <c r="J535" s="18"/>
      <c r="K535" s="18"/>
      <c r="L535" s="18"/>
      <c r="M535" s="18"/>
    </row>
    <row r="536" spans="1:13" ht="13.5">
      <c r="A536" s="17"/>
      <c r="B536" s="17"/>
      <c r="C536" s="17"/>
      <c r="D536" s="17"/>
      <c r="E536" s="18"/>
      <c r="F536" s="18"/>
      <c r="G536" s="18"/>
      <c r="H536" s="18"/>
      <c r="I536" s="18"/>
      <c r="J536" s="18"/>
      <c r="K536" s="18"/>
      <c r="L536" s="18"/>
      <c r="M536" s="18"/>
    </row>
    <row r="537" spans="1:13" ht="13.5">
      <c r="A537" s="17"/>
      <c r="B537" s="17"/>
      <c r="C537" s="17"/>
      <c r="D537" s="17"/>
      <c r="E537" s="18"/>
      <c r="F537" s="18"/>
      <c r="G537" s="18"/>
      <c r="H537" s="18"/>
      <c r="I537" s="18"/>
      <c r="J537" s="18"/>
      <c r="K537" s="18"/>
      <c r="L537" s="18"/>
      <c r="M537" s="18"/>
    </row>
    <row r="538" spans="1:13" ht="13.5">
      <c r="A538" s="17"/>
      <c r="B538" s="17"/>
      <c r="C538" s="17"/>
      <c r="D538" s="17"/>
      <c r="E538" s="18"/>
      <c r="F538" s="18"/>
      <c r="G538" s="18"/>
      <c r="H538" s="18"/>
      <c r="I538" s="18"/>
      <c r="J538" s="18"/>
      <c r="K538" s="18"/>
      <c r="L538" s="18"/>
      <c r="M538" s="18"/>
    </row>
    <row r="539" spans="1:13" ht="13.5">
      <c r="A539" s="17"/>
      <c r="B539" s="17"/>
      <c r="C539" s="17"/>
      <c r="D539" s="17"/>
      <c r="E539" s="18"/>
      <c r="F539" s="18"/>
      <c r="G539" s="18"/>
      <c r="H539" s="18"/>
      <c r="I539" s="18"/>
      <c r="J539" s="18"/>
      <c r="K539" s="18"/>
      <c r="L539" s="18"/>
      <c r="M539" s="18"/>
    </row>
    <row r="540" spans="1:13" ht="13.5">
      <c r="A540" s="17"/>
      <c r="B540" s="17"/>
      <c r="C540" s="17"/>
      <c r="D540" s="17"/>
      <c r="E540" s="18"/>
      <c r="F540" s="18"/>
      <c r="G540" s="18"/>
      <c r="H540" s="18"/>
      <c r="I540" s="18"/>
      <c r="J540" s="18"/>
      <c r="K540" s="18"/>
      <c r="L540" s="18"/>
      <c r="M540" s="18"/>
    </row>
    <row r="541" spans="1:13" ht="13.5">
      <c r="A541" s="17"/>
      <c r="B541" s="17"/>
      <c r="C541" s="17"/>
      <c r="D541" s="17"/>
      <c r="E541" s="18"/>
      <c r="F541" s="18"/>
      <c r="G541" s="18"/>
      <c r="H541" s="18"/>
      <c r="I541" s="18"/>
      <c r="J541" s="18"/>
      <c r="K541" s="18"/>
      <c r="L541" s="18"/>
      <c r="M541" s="18"/>
    </row>
    <row r="542" spans="1:13" ht="13.5">
      <c r="A542" s="17"/>
      <c r="B542" s="17"/>
      <c r="C542" s="17"/>
      <c r="D542" s="17"/>
      <c r="E542" s="18"/>
      <c r="F542" s="18"/>
      <c r="G542" s="18"/>
      <c r="H542" s="18"/>
      <c r="I542" s="18"/>
      <c r="J542" s="18"/>
      <c r="K542" s="18"/>
      <c r="L542" s="18"/>
      <c r="M542" s="18"/>
    </row>
    <row r="543" spans="1:13" ht="13.5">
      <c r="A543" s="17"/>
      <c r="B543" s="17"/>
      <c r="C543" s="17"/>
      <c r="D543" s="17"/>
      <c r="E543" s="18"/>
      <c r="F543" s="18"/>
      <c r="G543" s="18"/>
      <c r="H543" s="18"/>
      <c r="I543" s="18"/>
      <c r="J543" s="18"/>
      <c r="K543" s="18"/>
      <c r="L543" s="18"/>
      <c r="M543" s="18"/>
    </row>
    <row r="544" spans="1:13" ht="13.5">
      <c r="A544" s="17"/>
      <c r="B544" s="17"/>
      <c r="C544" s="17"/>
      <c r="D544" s="17"/>
      <c r="E544" s="18"/>
      <c r="F544" s="18"/>
      <c r="G544" s="18"/>
      <c r="H544" s="18"/>
      <c r="I544" s="18"/>
      <c r="J544" s="18"/>
      <c r="K544" s="18"/>
      <c r="L544" s="18"/>
      <c r="M544" s="18"/>
    </row>
    <row r="545" spans="1:13" ht="13.5">
      <c r="A545" s="17"/>
      <c r="B545" s="17"/>
      <c r="C545" s="17"/>
      <c r="D545" s="17"/>
      <c r="E545" s="18"/>
      <c r="F545" s="18"/>
      <c r="G545" s="18"/>
      <c r="H545" s="18"/>
      <c r="I545" s="18"/>
      <c r="J545" s="18"/>
      <c r="K545" s="18"/>
      <c r="L545" s="18"/>
      <c r="M545" s="18"/>
    </row>
    <row r="546" spans="1:13" ht="13.5">
      <c r="A546" s="17"/>
      <c r="B546" s="17"/>
      <c r="C546" s="17"/>
      <c r="D546" s="17"/>
      <c r="E546" s="18"/>
      <c r="F546" s="18"/>
      <c r="G546" s="18"/>
      <c r="H546" s="18"/>
      <c r="I546" s="18"/>
      <c r="J546" s="18"/>
      <c r="K546" s="18"/>
      <c r="L546" s="18"/>
      <c r="M546" s="18"/>
    </row>
    <row r="547" spans="1:13" ht="13.5">
      <c r="A547" s="17"/>
      <c r="B547" s="17"/>
      <c r="C547" s="17"/>
      <c r="D547" s="17"/>
      <c r="E547" s="18"/>
      <c r="F547" s="18"/>
      <c r="G547" s="18"/>
      <c r="H547" s="18"/>
      <c r="I547" s="18"/>
      <c r="J547" s="18"/>
      <c r="K547" s="18"/>
      <c r="L547" s="18"/>
      <c r="M547" s="18"/>
    </row>
    <row r="548" spans="1:13" ht="13.5">
      <c r="A548" s="17"/>
      <c r="B548" s="17"/>
      <c r="C548" s="17"/>
      <c r="D548" s="17"/>
      <c r="E548" s="18"/>
      <c r="F548" s="18"/>
      <c r="G548" s="18"/>
      <c r="H548" s="18"/>
      <c r="I548" s="18"/>
      <c r="J548" s="18"/>
      <c r="K548" s="18"/>
      <c r="L548" s="18"/>
      <c r="M548" s="18"/>
    </row>
    <row r="549" spans="1:13" ht="13.5">
      <c r="A549" s="17"/>
      <c r="B549" s="17"/>
      <c r="C549" s="17"/>
      <c r="D549" s="17"/>
      <c r="E549" s="18"/>
      <c r="F549" s="18"/>
      <c r="G549" s="18"/>
      <c r="H549" s="18"/>
      <c r="I549" s="18"/>
      <c r="J549" s="18"/>
      <c r="K549" s="18"/>
      <c r="L549" s="18"/>
      <c r="M549" s="18"/>
    </row>
    <row r="550" spans="1:13" ht="13.5">
      <c r="A550" s="17"/>
      <c r="B550" s="17"/>
      <c r="C550" s="17"/>
      <c r="D550" s="17"/>
      <c r="E550" s="18"/>
      <c r="F550" s="18"/>
      <c r="G550" s="18"/>
      <c r="H550" s="18"/>
      <c r="I550" s="18"/>
      <c r="J550" s="18"/>
      <c r="K550" s="18"/>
      <c r="L550" s="18"/>
      <c r="M550" s="18"/>
    </row>
    <row r="551" spans="1:13" ht="13.5">
      <c r="A551" s="17"/>
      <c r="B551" s="17"/>
      <c r="C551" s="17"/>
      <c r="D551" s="17"/>
      <c r="E551" s="18"/>
      <c r="F551" s="18"/>
      <c r="G551" s="18"/>
      <c r="H551" s="18"/>
      <c r="I551" s="18"/>
      <c r="J551" s="18"/>
      <c r="K551" s="18"/>
      <c r="L551" s="18"/>
      <c r="M551" s="18"/>
    </row>
    <row r="552" spans="1:13" ht="13.5">
      <c r="A552" s="17"/>
      <c r="B552" s="17"/>
      <c r="C552" s="17"/>
      <c r="D552" s="17"/>
      <c r="E552" s="18"/>
      <c r="F552" s="18"/>
      <c r="G552" s="18"/>
      <c r="H552" s="18"/>
      <c r="I552" s="18"/>
      <c r="J552" s="18"/>
      <c r="K552" s="18"/>
      <c r="L552" s="18"/>
      <c r="M552" s="18"/>
    </row>
    <row r="553" spans="1:13" ht="13.5">
      <c r="A553" s="17"/>
      <c r="B553" s="17"/>
      <c r="C553" s="17"/>
      <c r="D553" s="17"/>
      <c r="E553" s="18"/>
      <c r="F553" s="18"/>
      <c r="G553" s="18"/>
      <c r="H553" s="18"/>
      <c r="I553" s="18"/>
      <c r="J553" s="18"/>
      <c r="K553" s="18"/>
      <c r="L553" s="18"/>
      <c r="M553" s="18"/>
    </row>
    <row r="554" spans="1:13" ht="13.5">
      <c r="A554" s="17"/>
      <c r="B554" s="17"/>
      <c r="C554" s="17"/>
      <c r="D554" s="17"/>
      <c r="E554" s="18"/>
      <c r="F554" s="18"/>
      <c r="G554" s="18"/>
      <c r="H554" s="18"/>
      <c r="I554" s="18"/>
      <c r="J554" s="18"/>
      <c r="K554" s="18"/>
      <c r="L554" s="18"/>
      <c r="M554" s="18"/>
    </row>
    <row r="555" spans="1:13" ht="13.5">
      <c r="A555" s="17"/>
      <c r="B555" s="17"/>
      <c r="C555" s="17"/>
      <c r="D555" s="17"/>
      <c r="E555" s="18"/>
      <c r="F555" s="18"/>
      <c r="G555" s="18"/>
      <c r="H555" s="18"/>
      <c r="I555" s="18"/>
      <c r="J555" s="18"/>
      <c r="K555" s="18"/>
      <c r="L555" s="18"/>
      <c r="M555" s="18"/>
    </row>
    <row r="556" spans="1:13" ht="13.5">
      <c r="A556" s="17"/>
      <c r="B556" s="17"/>
      <c r="C556" s="17"/>
      <c r="D556" s="17"/>
      <c r="E556" s="18"/>
      <c r="F556" s="18"/>
      <c r="G556" s="18"/>
      <c r="H556" s="18"/>
      <c r="I556" s="18"/>
      <c r="J556" s="18"/>
      <c r="K556" s="18"/>
      <c r="L556" s="18"/>
      <c r="M556" s="18"/>
    </row>
    <row r="557" spans="1:13" ht="13.5">
      <c r="A557" s="17"/>
      <c r="B557" s="17"/>
      <c r="C557" s="17"/>
      <c r="D557" s="17"/>
      <c r="E557" s="18"/>
      <c r="F557" s="18"/>
      <c r="G557" s="18"/>
      <c r="H557" s="18"/>
      <c r="I557" s="18"/>
      <c r="J557" s="18"/>
      <c r="K557" s="18"/>
      <c r="L557" s="18"/>
      <c r="M557" s="18"/>
    </row>
    <row r="558" spans="1:13" ht="13.5">
      <c r="A558" s="17"/>
      <c r="B558" s="17"/>
      <c r="C558" s="17"/>
      <c r="D558" s="17"/>
      <c r="E558" s="18"/>
      <c r="F558" s="18"/>
      <c r="G558" s="18"/>
      <c r="H558" s="18"/>
      <c r="I558" s="18"/>
      <c r="J558" s="18"/>
      <c r="K558" s="18"/>
      <c r="L558" s="18"/>
      <c r="M558" s="18"/>
    </row>
    <row r="559" spans="1:13" ht="13.5">
      <c r="A559" s="17"/>
      <c r="B559" s="17"/>
      <c r="C559" s="17"/>
      <c r="D559" s="17"/>
      <c r="E559" s="18"/>
      <c r="F559" s="18"/>
      <c r="G559" s="18"/>
      <c r="H559" s="18"/>
      <c r="I559" s="18"/>
      <c r="J559" s="18"/>
      <c r="K559" s="18"/>
      <c r="L559" s="18"/>
      <c r="M559" s="18"/>
    </row>
    <row r="560" spans="1:13" ht="13.5">
      <c r="A560" s="17"/>
      <c r="B560" s="17"/>
      <c r="C560" s="17"/>
      <c r="D560" s="17"/>
      <c r="E560" s="18"/>
      <c r="F560" s="18"/>
      <c r="G560" s="18"/>
      <c r="H560" s="18"/>
      <c r="I560" s="18"/>
      <c r="J560" s="18"/>
      <c r="K560" s="18"/>
      <c r="L560" s="18"/>
      <c r="M560" s="18"/>
    </row>
    <row r="561" spans="1:13" ht="13.5">
      <c r="A561" s="17"/>
      <c r="B561" s="17"/>
      <c r="C561" s="17"/>
      <c r="D561" s="17"/>
      <c r="E561" s="18"/>
      <c r="F561" s="18"/>
      <c r="G561" s="18"/>
      <c r="H561" s="18"/>
      <c r="I561" s="18"/>
      <c r="J561" s="18"/>
      <c r="K561" s="18"/>
      <c r="L561" s="18"/>
      <c r="M561" s="18"/>
    </row>
    <row r="562" spans="1:13" ht="13.5">
      <c r="A562" s="17"/>
      <c r="B562" s="17"/>
      <c r="C562" s="17"/>
      <c r="D562" s="17"/>
      <c r="E562" s="18"/>
      <c r="F562" s="18"/>
      <c r="G562" s="18"/>
      <c r="H562" s="18"/>
      <c r="I562" s="18"/>
      <c r="J562" s="18"/>
      <c r="K562" s="18"/>
      <c r="L562" s="18"/>
      <c r="M562" s="18"/>
    </row>
    <row r="563" spans="1:13" ht="13.5">
      <c r="A563" s="17"/>
      <c r="B563" s="17"/>
      <c r="C563" s="17"/>
      <c r="D563" s="17"/>
      <c r="E563" s="18"/>
      <c r="F563" s="18"/>
      <c r="G563" s="18"/>
      <c r="H563" s="18"/>
      <c r="I563" s="18"/>
      <c r="J563" s="18"/>
      <c r="K563" s="18"/>
      <c r="L563" s="18"/>
      <c r="M563" s="18"/>
    </row>
    <row r="564" spans="1:13" ht="13.5">
      <c r="A564" s="17"/>
      <c r="B564" s="17"/>
      <c r="C564" s="17"/>
      <c r="D564" s="17"/>
      <c r="E564" s="18"/>
      <c r="F564" s="18"/>
      <c r="G564" s="18"/>
      <c r="H564" s="18"/>
      <c r="I564" s="18"/>
      <c r="J564" s="18"/>
      <c r="K564" s="18"/>
      <c r="L564" s="18"/>
      <c r="M564" s="18"/>
    </row>
    <row r="565" spans="1:13" ht="13.5">
      <c r="A565" s="17"/>
      <c r="B565" s="17"/>
      <c r="C565" s="17"/>
      <c r="D565" s="17"/>
      <c r="E565" s="18"/>
      <c r="F565" s="18"/>
      <c r="G565" s="18"/>
      <c r="H565" s="18"/>
      <c r="I565" s="18"/>
      <c r="J565" s="18"/>
      <c r="K565" s="18"/>
      <c r="L565" s="18"/>
      <c r="M565" s="18"/>
    </row>
    <row r="566" spans="1:13" ht="13.5">
      <c r="A566" s="17"/>
      <c r="B566" s="17"/>
      <c r="C566" s="17"/>
      <c r="D566" s="17"/>
      <c r="E566" s="18"/>
      <c r="F566" s="18"/>
      <c r="G566" s="18"/>
      <c r="H566" s="18"/>
      <c r="I566" s="18"/>
      <c r="J566" s="18"/>
      <c r="K566" s="18"/>
      <c r="L566" s="18"/>
      <c r="M566" s="18"/>
    </row>
    <row r="567" spans="1:13" ht="13.5">
      <c r="A567" s="17"/>
      <c r="B567" s="17"/>
      <c r="C567" s="17"/>
      <c r="D567" s="17"/>
      <c r="E567" s="18"/>
      <c r="F567" s="18"/>
      <c r="G567" s="18"/>
      <c r="H567" s="18"/>
      <c r="I567" s="18"/>
      <c r="J567" s="18"/>
      <c r="K567" s="18"/>
      <c r="L567" s="18"/>
      <c r="M567" s="18"/>
    </row>
    <row r="568" spans="1:13" ht="13.5">
      <c r="A568" s="17"/>
      <c r="B568" s="17"/>
      <c r="C568" s="17"/>
      <c r="D568" s="17"/>
      <c r="E568" s="18"/>
      <c r="F568" s="18"/>
      <c r="G568" s="18"/>
      <c r="H568" s="18"/>
      <c r="I568" s="18"/>
      <c r="J568" s="18"/>
      <c r="K568" s="18"/>
      <c r="L568" s="18"/>
      <c r="M568" s="18"/>
    </row>
    <row r="569" spans="1:13" ht="13.5">
      <c r="A569" s="17"/>
      <c r="B569" s="17"/>
      <c r="C569" s="17"/>
      <c r="D569" s="17"/>
      <c r="E569" s="18"/>
      <c r="F569" s="18"/>
      <c r="G569" s="18"/>
      <c r="H569" s="18"/>
      <c r="I569" s="18"/>
      <c r="J569" s="18"/>
      <c r="K569" s="18"/>
      <c r="L569" s="18"/>
      <c r="M569" s="18"/>
    </row>
    <row r="570" spans="1:13" ht="13.5">
      <c r="A570" s="17"/>
      <c r="B570" s="17"/>
      <c r="C570" s="17"/>
      <c r="D570" s="17"/>
      <c r="E570" s="18"/>
      <c r="F570" s="18"/>
      <c r="G570" s="18"/>
      <c r="H570" s="18"/>
      <c r="I570" s="18"/>
      <c r="J570" s="18"/>
      <c r="K570" s="18"/>
      <c r="L570" s="18"/>
      <c r="M570" s="18"/>
    </row>
    <row r="571" spans="1:13" ht="13.5">
      <c r="A571" s="17"/>
      <c r="B571" s="17"/>
      <c r="C571" s="17"/>
      <c r="D571" s="17"/>
      <c r="E571" s="18"/>
      <c r="F571" s="18"/>
      <c r="G571" s="18"/>
      <c r="H571" s="18"/>
      <c r="I571" s="18"/>
      <c r="J571" s="18"/>
      <c r="K571" s="18"/>
      <c r="L571" s="18"/>
      <c r="M571" s="18"/>
    </row>
    <row r="572" spans="1:13" ht="13.5">
      <c r="A572" s="17"/>
      <c r="B572" s="17"/>
      <c r="C572" s="17"/>
      <c r="D572" s="17"/>
      <c r="E572" s="18"/>
      <c r="F572" s="18"/>
      <c r="G572" s="18"/>
      <c r="H572" s="18"/>
      <c r="I572" s="18"/>
      <c r="J572" s="18"/>
      <c r="K572" s="18"/>
      <c r="L572" s="18"/>
      <c r="M572" s="18"/>
    </row>
    <row r="573" spans="1:13" ht="13.5">
      <c r="A573" s="17"/>
      <c r="B573" s="17"/>
      <c r="C573" s="17"/>
      <c r="D573" s="17"/>
      <c r="E573" s="18"/>
      <c r="F573" s="18"/>
      <c r="G573" s="18"/>
      <c r="H573" s="18"/>
      <c r="I573" s="18"/>
      <c r="J573" s="18"/>
      <c r="K573" s="18"/>
      <c r="L573" s="18"/>
      <c r="M573" s="18"/>
    </row>
    <row r="574" spans="1:13" ht="13.5">
      <c r="A574" s="17"/>
      <c r="B574" s="17"/>
      <c r="C574" s="17"/>
      <c r="D574" s="17"/>
      <c r="E574" s="18"/>
      <c r="F574" s="18"/>
      <c r="G574" s="18"/>
      <c r="H574" s="18"/>
      <c r="I574" s="18"/>
      <c r="J574" s="18"/>
      <c r="K574" s="18"/>
      <c r="L574" s="18"/>
      <c r="M574" s="18"/>
    </row>
    <row r="575" spans="1:13" ht="13.5">
      <c r="A575" s="17"/>
      <c r="B575" s="17"/>
      <c r="C575" s="17"/>
      <c r="D575" s="17"/>
      <c r="E575" s="18"/>
      <c r="F575" s="18"/>
      <c r="G575" s="18"/>
      <c r="H575" s="18"/>
      <c r="I575" s="18"/>
      <c r="J575" s="18"/>
      <c r="K575" s="18"/>
      <c r="L575" s="18"/>
      <c r="M575" s="18"/>
    </row>
    <row r="576" spans="1:13" ht="13.5">
      <c r="A576" s="17"/>
      <c r="B576" s="17"/>
      <c r="C576" s="17"/>
      <c r="D576" s="17"/>
      <c r="E576" s="18"/>
      <c r="F576" s="18"/>
      <c r="G576" s="18"/>
      <c r="H576" s="18"/>
      <c r="I576" s="18"/>
      <c r="J576" s="18"/>
      <c r="K576" s="18"/>
      <c r="L576" s="18"/>
      <c r="M576" s="18"/>
    </row>
    <row r="577" spans="1:13" ht="13.5">
      <c r="A577" s="17"/>
      <c r="B577" s="17"/>
      <c r="C577" s="17"/>
      <c r="D577" s="17"/>
      <c r="E577" s="18"/>
      <c r="F577" s="18"/>
      <c r="G577" s="18"/>
      <c r="H577" s="18"/>
      <c r="I577" s="18"/>
      <c r="J577" s="18"/>
      <c r="K577" s="18"/>
      <c r="L577" s="18"/>
      <c r="M577" s="18"/>
    </row>
    <row r="578" spans="1:13" ht="13.5">
      <c r="A578" s="17"/>
      <c r="B578" s="17"/>
      <c r="C578" s="17"/>
      <c r="D578" s="17"/>
      <c r="E578" s="18"/>
      <c r="F578" s="18"/>
      <c r="G578" s="18"/>
      <c r="H578" s="18"/>
      <c r="I578" s="18"/>
      <c r="J578" s="18"/>
      <c r="K578" s="18"/>
      <c r="L578" s="18"/>
      <c r="M578" s="18"/>
    </row>
    <row r="579" spans="1:13" ht="13.5">
      <c r="A579" s="17"/>
      <c r="B579" s="17"/>
      <c r="C579" s="17"/>
      <c r="D579" s="17"/>
      <c r="E579" s="18"/>
      <c r="F579" s="18"/>
      <c r="G579" s="18"/>
      <c r="H579" s="18"/>
      <c r="I579" s="18"/>
      <c r="J579" s="18"/>
      <c r="K579" s="18"/>
      <c r="L579" s="18"/>
      <c r="M579" s="18"/>
    </row>
    <row r="580" spans="1:13" ht="13.5">
      <c r="A580" s="17"/>
      <c r="B580" s="17"/>
      <c r="C580" s="17"/>
      <c r="D580" s="17"/>
      <c r="E580" s="18"/>
      <c r="F580" s="18"/>
      <c r="G580" s="18"/>
      <c r="H580" s="18"/>
      <c r="I580" s="18"/>
      <c r="J580" s="18"/>
      <c r="K580" s="18"/>
      <c r="L580" s="18"/>
      <c r="M580" s="18"/>
    </row>
    <row r="581" spans="1:13" ht="13.5">
      <c r="A581" s="17"/>
      <c r="B581" s="17"/>
      <c r="C581" s="17"/>
      <c r="D581" s="17"/>
      <c r="E581" s="18"/>
      <c r="F581" s="18"/>
      <c r="G581" s="18"/>
      <c r="H581" s="18"/>
      <c r="I581" s="18"/>
      <c r="J581" s="18"/>
      <c r="K581" s="18"/>
      <c r="L581" s="18"/>
      <c r="M581" s="18"/>
    </row>
    <row r="582" spans="1:13" ht="13.5">
      <c r="A582" s="17"/>
      <c r="B582" s="17"/>
      <c r="C582" s="17"/>
      <c r="D582" s="17"/>
      <c r="E582" s="18"/>
      <c r="F582" s="18"/>
      <c r="G582" s="18"/>
      <c r="H582" s="18"/>
      <c r="I582" s="18"/>
      <c r="J582" s="18"/>
      <c r="K582" s="18"/>
      <c r="L582" s="18"/>
      <c r="M582" s="18"/>
    </row>
    <row r="583" spans="1:13" ht="13.5">
      <c r="A583" s="17"/>
      <c r="B583" s="17"/>
      <c r="C583" s="17"/>
      <c r="D583" s="17"/>
      <c r="E583" s="18"/>
      <c r="F583" s="18"/>
      <c r="G583" s="18"/>
      <c r="H583" s="18"/>
      <c r="I583" s="18"/>
      <c r="J583" s="18"/>
      <c r="K583" s="18"/>
      <c r="L583" s="18"/>
      <c r="M583" s="18"/>
    </row>
    <row r="584" spans="1:13" ht="13.5">
      <c r="A584" s="17"/>
      <c r="B584" s="17"/>
      <c r="C584" s="17"/>
      <c r="D584" s="17"/>
      <c r="E584" s="18"/>
      <c r="F584" s="18"/>
      <c r="G584" s="18"/>
      <c r="H584" s="18"/>
      <c r="I584" s="18"/>
      <c r="J584" s="18"/>
      <c r="K584" s="18"/>
      <c r="L584" s="18"/>
      <c r="M584" s="18"/>
    </row>
    <row r="585" spans="1:13" ht="13.5">
      <c r="A585" s="17"/>
      <c r="B585" s="17"/>
      <c r="C585" s="17"/>
      <c r="D585" s="17"/>
      <c r="E585" s="18"/>
      <c r="F585" s="18"/>
      <c r="G585" s="18"/>
      <c r="H585" s="18"/>
      <c r="I585" s="18"/>
      <c r="J585" s="18"/>
      <c r="K585" s="18"/>
      <c r="L585" s="18"/>
      <c r="M585" s="18"/>
    </row>
    <row r="586" spans="1:13" ht="13.5">
      <c r="A586" s="17"/>
      <c r="B586" s="17"/>
      <c r="C586" s="17"/>
      <c r="D586" s="17"/>
      <c r="E586" s="18"/>
      <c r="F586" s="18"/>
      <c r="G586" s="18"/>
      <c r="H586" s="18"/>
      <c r="I586" s="18"/>
      <c r="J586" s="18"/>
      <c r="K586" s="18"/>
      <c r="L586" s="18"/>
      <c r="M586" s="18"/>
    </row>
    <row r="587" spans="1:13" ht="13.5">
      <c r="A587" s="17"/>
      <c r="B587" s="17"/>
      <c r="C587" s="17"/>
      <c r="D587" s="17"/>
      <c r="E587" s="18"/>
      <c r="F587" s="18"/>
      <c r="G587" s="18"/>
      <c r="H587" s="18"/>
      <c r="I587" s="18"/>
      <c r="J587" s="18"/>
      <c r="K587" s="18"/>
      <c r="L587" s="18"/>
      <c r="M587" s="18"/>
    </row>
    <row r="588" spans="1:13" ht="13.5">
      <c r="A588" s="17"/>
      <c r="B588" s="17"/>
      <c r="C588" s="17"/>
      <c r="D588" s="17"/>
      <c r="E588" s="18"/>
      <c r="F588" s="18"/>
      <c r="G588" s="18"/>
      <c r="H588" s="18"/>
      <c r="I588" s="18"/>
      <c r="J588" s="18"/>
      <c r="K588" s="18"/>
      <c r="L588" s="18"/>
      <c r="M588" s="18"/>
    </row>
    <row r="589" spans="1:13" ht="13.5">
      <c r="A589" s="17"/>
      <c r="B589" s="17"/>
      <c r="C589" s="17"/>
      <c r="D589" s="17"/>
      <c r="E589" s="18"/>
      <c r="F589" s="18"/>
      <c r="G589" s="18"/>
      <c r="H589" s="18"/>
      <c r="I589" s="18"/>
      <c r="J589" s="18"/>
      <c r="K589" s="18"/>
      <c r="L589" s="18"/>
      <c r="M589" s="18"/>
    </row>
    <row r="590" spans="1:13" ht="13.5">
      <c r="A590" s="17"/>
      <c r="B590" s="17"/>
      <c r="C590" s="17"/>
      <c r="D590" s="17"/>
      <c r="E590" s="18"/>
      <c r="F590" s="18"/>
      <c r="G590" s="18"/>
      <c r="H590" s="18"/>
      <c r="I590" s="18"/>
      <c r="J590" s="18"/>
      <c r="K590" s="18"/>
      <c r="L590" s="18"/>
      <c r="M590" s="18"/>
    </row>
    <row r="591" spans="1:13" ht="13.5">
      <c r="A591" s="17"/>
      <c r="B591" s="17"/>
      <c r="C591" s="17"/>
      <c r="D591" s="17"/>
      <c r="E591" s="18"/>
      <c r="F591" s="18"/>
      <c r="G591" s="18"/>
      <c r="H591" s="18"/>
      <c r="I591" s="18"/>
      <c r="J591" s="18"/>
      <c r="K591" s="18"/>
      <c r="L591" s="18"/>
      <c r="M591" s="18"/>
    </row>
    <row r="592" spans="1:13" ht="13.5">
      <c r="A592" s="17"/>
      <c r="B592" s="17"/>
      <c r="C592" s="17"/>
      <c r="D592" s="17"/>
      <c r="E592" s="18"/>
      <c r="F592" s="18"/>
      <c r="G592" s="18"/>
      <c r="H592" s="18"/>
      <c r="I592" s="18"/>
      <c r="J592" s="18"/>
      <c r="K592" s="18"/>
      <c r="L592" s="18"/>
      <c r="M592" s="18"/>
    </row>
    <row r="593" spans="1:13" ht="13.5">
      <c r="A593" s="17"/>
      <c r="B593" s="17"/>
      <c r="C593" s="17"/>
      <c r="D593" s="17"/>
      <c r="E593" s="18"/>
      <c r="F593" s="18"/>
      <c r="G593" s="18"/>
      <c r="H593" s="18"/>
      <c r="I593" s="18"/>
      <c r="J593" s="18"/>
      <c r="K593" s="18"/>
      <c r="L593" s="18"/>
      <c r="M593" s="18"/>
    </row>
    <row r="594" spans="1:13" ht="13.5">
      <c r="A594" s="17"/>
      <c r="B594" s="17"/>
      <c r="C594" s="17"/>
      <c r="D594" s="17"/>
      <c r="E594" s="18"/>
      <c r="F594" s="18"/>
      <c r="G594" s="18"/>
      <c r="H594" s="18"/>
      <c r="I594" s="18"/>
      <c r="J594" s="18"/>
      <c r="K594" s="18"/>
      <c r="L594" s="18"/>
      <c r="M594" s="18"/>
    </row>
    <row r="595" spans="1:13" ht="13.5">
      <c r="A595" s="17"/>
      <c r="B595" s="17"/>
      <c r="C595" s="17"/>
      <c r="D595" s="17"/>
      <c r="E595" s="18"/>
      <c r="F595" s="18"/>
      <c r="G595" s="18"/>
      <c r="H595" s="18"/>
      <c r="I595" s="18"/>
      <c r="J595" s="18"/>
      <c r="K595" s="18"/>
      <c r="L595" s="18"/>
      <c r="M595" s="18"/>
    </row>
    <row r="596" spans="1:13" ht="13.5">
      <c r="A596" s="17"/>
      <c r="B596" s="17"/>
      <c r="C596" s="17"/>
      <c r="D596" s="17"/>
      <c r="E596" s="18"/>
      <c r="F596" s="18"/>
      <c r="G596" s="18"/>
      <c r="H596" s="18"/>
      <c r="I596" s="18"/>
      <c r="J596" s="18"/>
      <c r="K596" s="18"/>
      <c r="L596" s="18"/>
      <c r="M596" s="18"/>
    </row>
    <row r="597" spans="1:13" ht="13.5">
      <c r="A597" s="17"/>
      <c r="B597" s="17"/>
      <c r="C597" s="17"/>
      <c r="D597" s="17"/>
      <c r="E597" s="18"/>
      <c r="F597" s="18"/>
      <c r="G597" s="18"/>
      <c r="H597" s="18"/>
      <c r="I597" s="18"/>
      <c r="J597" s="18"/>
      <c r="K597" s="18"/>
      <c r="L597" s="18"/>
      <c r="M597" s="18"/>
    </row>
    <row r="598" spans="1:13" ht="13.5">
      <c r="A598" s="17"/>
      <c r="B598" s="17"/>
      <c r="C598" s="17"/>
      <c r="D598" s="17"/>
      <c r="E598" s="18"/>
      <c r="F598" s="18"/>
      <c r="G598" s="18"/>
      <c r="H598" s="18"/>
      <c r="I598" s="18"/>
      <c r="J598" s="18"/>
      <c r="K598" s="18"/>
      <c r="L598" s="18"/>
      <c r="M598" s="18"/>
    </row>
    <row r="599" spans="1:13" ht="13.5">
      <c r="A599" s="17"/>
      <c r="B599" s="17"/>
      <c r="C599" s="17"/>
      <c r="D599" s="17"/>
      <c r="E599" s="18"/>
      <c r="F599" s="18"/>
      <c r="G599" s="18"/>
      <c r="H599" s="18"/>
      <c r="I599" s="18"/>
      <c r="J599" s="18"/>
      <c r="K599" s="18"/>
      <c r="L599" s="18"/>
      <c r="M599" s="18"/>
    </row>
    <row r="600" spans="1:13" ht="13.5">
      <c r="A600" s="17"/>
      <c r="B600" s="17"/>
      <c r="C600" s="17"/>
      <c r="D600" s="17"/>
      <c r="E600" s="18"/>
      <c r="F600" s="18"/>
      <c r="G600" s="18"/>
      <c r="H600" s="18"/>
      <c r="I600" s="18"/>
      <c r="J600" s="18"/>
      <c r="K600" s="18"/>
      <c r="L600" s="18"/>
      <c r="M600" s="18"/>
    </row>
    <row r="601" spans="1:13" ht="13.5">
      <c r="A601" s="17"/>
      <c r="B601" s="17"/>
      <c r="C601" s="17"/>
      <c r="D601" s="17"/>
      <c r="E601" s="18"/>
      <c r="F601" s="18"/>
      <c r="G601" s="18"/>
      <c r="H601" s="18"/>
      <c r="I601" s="18"/>
      <c r="J601" s="18"/>
      <c r="K601" s="18"/>
      <c r="L601" s="18"/>
      <c r="M601" s="18"/>
    </row>
    <row r="602" spans="1:13" ht="13.5">
      <c r="A602" s="17"/>
      <c r="B602" s="17"/>
      <c r="C602" s="17"/>
      <c r="D602" s="17"/>
      <c r="E602" s="18"/>
      <c r="F602" s="18"/>
      <c r="G602" s="18"/>
      <c r="H602" s="18"/>
      <c r="I602" s="18"/>
      <c r="J602" s="18"/>
      <c r="K602" s="18"/>
      <c r="L602" s="18"/>
      <c r="M602" s="18"/>
    </row>
    <row r="603" spans="1:13" ht="13.5">
      <c r="A603" s="17"/>
      <c r="B603" s="17"/>
      <c r="C603" s="17"/>
      <c r="D603" s="17"/>
      <c r="E603" s="18"/>
      <c r="F603" s="18"/>
      <c r="G603" s="18"/>
      <c r="H603" s="18"/>
      <c r="I603" s="18"/>
      <c r="J603" s="18"/>
      <c r="K603" s="18"/>
      <c r="L603" s="18"/>
      <c r="M603" s="18"/>
    </row>
    <row r="604" spans="1:13" ht="13.5">
      <c r="A604" s="17"/>
      <c r="B604" s="17"/>
      <c r="C604" s="17"/>
      <c r="D604" s="17"/>
      <c r="E604" s="18"/>
      <c r="F604" s="18"/>
      <c r="G604" s="18"/>
      <c r="H604" s="18"/>
      <c r="I604" s="18"/>
      <c r="J604" s="18"/>
      <c r="K604" s="18"/>
      <c r="L604" s="18"/>
      <c r="M604" s="18"/>
    </row>
    <row r="605" spans="1:13" ht="13.5">
      <c r="A605" s="17"/>
      <c r="B605" s="17"/>
      <c r="C605" s="17"/>
      <c r="D605" s="17"/>
      <c r="E605" s="18"/>
      <c r="F605" s="18"/>
      <c r="G605" s="18"/>
      <c r="H605" s="18"/>
      <c r="I605" s="18"/>
      <c r="J605" s="18"/>
      <c r="K605" s="18"/>
      <c r="L605" s="18"/>
      <c r="M605" s="18"/>
    </row>
    <row r="606" spans="1:13" ht="13.5">
      <c r="A606" s="17"/>
      <c r="B606" s="17"/>
      <c r="C606" s="17"/>
      <c r="D606" s="17"/>
      <c r="E606" s="18"/>
      <c r="F606" s="18"/>
      <c r="G606" s="18"/>
      <c r="H606" s="18"/>
      <c r="I606" s="18"/>
      <c r="J606" s="18"/>
      <c r="K606" s="18"/>
      <c r="L606" s="18"/>
      <c r="M606" s="18"/>
    </row>
    <row r="607" spans="1:13" ht="13.5">
      <c r="A607" s="17"/>
      <c r="B607" s="17"/>
      <c r="C607" s="17"/>
      <c r="D607" s="17"/>
      <c r="E607" s="18"/>
      <c r="F607" s="18"/>
      <c r="G607" s="18"/>
      <c r="H607" s="18"/>
      <c r="I607" s="18"/>
      <c r="J607" s="18"/>
      <c r="K607" s="18"/>
      <c r="L607" s="18"/>
      <c r="M607" s="18"/>
    </row>
    <row r="608" spans="1:13" ht="13.5">
      <c r="A608" s="17"/>
      <c r="B608" s="17"/>
      <c r="C608" s="17"/>
      <c r="D608" s="17"/>
      <c r="E608" s="18"/>
      <c r="F608" s="18"/>
      <c r="G608" s="18"/>
      <c r="H608" s="18"/>
      <c r="I608" s="18"/>
      <c r="J608" s="18"/>
      <c r="K608" s="18"/>
      <c r="L608" s="18"/>
      <c r="M608" s="18"/>
    </row>
    <row r="609" spans="1:13" ht="13.5">
      <c r="A609" s="17"/>
      <c r="B609" s="17"/>
      <c r="C609" s="17"/>
      <c r="D609" s="17"/>
      <c r="E609" s="18"/>
      <c r="F609" s="18"/>
      <c r="G609" s="18"/>
      <c r="H609" s="18"/>
      <c r="I609" s="18"/>
      <c r="J609" s="18"/>
      <c r="K609" s="18"/>
      <c r="L609" s="18"/>
      <c r="M609" s="18"/>
    </row>
    <row r="610" spans="1:13" ht="13.5">
      <c r="A610" s="17"/>
      <c r="B610" s="17"/>
      <c r="C610" s="17"/>
      <c r="D610" s="17"/>
      <c r="E610" s="18"/>
      <c r="F610" s="18"/>
      <c r="G610" s="18"/>
      <c r="H610" s="18"/>
      <c r="I610" s="18"/>
      <c r="J610" s="18"/>
      <c r="K610" s="18"/>
      <c r="L610" s="18"/>
      <c r="M610" s="18"/>
    </row>
    <row r="611" spans="1:13" ht="13.5">
      <c r="A611" s="17"/>
      <c r="B611" s="17"/>
      <c r="C611" s="17"/>
      <c r="D611" s="17"/>
      <c r="E611" s="18"/>
      <c r="F611" s="18"/>
      <c r="G611" s="18"/>
      <c r="H611" s="18"/>
      <c r="I611" s="18"/>
      <c r="J611" s="18"/>
      <c r="K611" s="18"/>
      <c r="L611" s="18"/>
      <c r="M611" s="18"/>
    </row>
    <row r="612" spans="1:13" ht="13.5">
      <c r="A612" s="17"/>
      <c r="B612" s="17"/>
      <c r="C612" s="17"/>
      <c r="D612" s="17"/>
      <c r="E612" s="18"/>
      <c r="F612" s="18"/>
      <c r="G612" s="18"/>
      <c r="H612" s="18"/>
      <c r="I612" s="18"/>
      <c r="J612" s="18"/>
      <c r="K612" s="18"/>
      <c r="L612" s="18"/>
      <c r="M612" s="18"/>
    </row>
    <row r="613" spans="1:13" ht="13.5">
      <c r="A613" s="17"/>
      <c r="B613" s="17"/>
      <c r="C613" s="17"/>
      <c r="D613" s="17"/>
      <c r="E613" s="18"/>
      <c r="F613" s="18"/>
      <c r="G613" s="18"/>
      <c r="H613" s="18"/>
      <c r="I613" s="18"/>
      <c r="J613" s="18"/>
      <c r="K613" s="18"/>
      <c r="L613" s="18"/>
      <c r="M613" s="18"/>
    </row>
    <row r="614" spans="1:13" ht="13.5">
      <c r="A614" s="17"/>
      <c r="B614" s="17"/>
      <c r="C614" s="17"/>
      <c r="D614" s="17"/>
      <c r="E614" s="18"/>
      <c r="F614" s="18"/>
      <c r="G614" s="18"/>
      <c r="H614" s="18"/>
      <c r="I614" s="18"/>
      <c r="J614" s="18"/>
      <c r="K614" s="18"/>
      <c r="L614" s="18"/>
      <c r="M614" s="18"/>
    </row>
    <row r="615" spans="1:13" ht="13.5">
      <c r="A615" s="17"/>
      <c r="B615" s="17"/>
      <c r="C615" s="17"/>
      <c r="D615" s="17"/>
      <c r="E615" s="18"/>
      <c r="F615" s="18"/>
      <c r="G615" s="18"/>
      <c r="H615" s="18"/>
      <c r="I615" s="18"/>
      <c r="J615" s="18"/>
      <c r="K615" s="18"/>
      <c r="L615" s="18"/>
      <c r="M615" s="18"/>
    </row>
    <row r="616" spans="1:13" ht="13.5">
      <c r="A616" s="17"/>
      <c r="B616" s="17"/>
      <c r="C616" s="17"/>
      <c r="D616" s="17"/>
      <c r="E616" s="18"/>
      <c r="F616" s="18"/>
      <c r="G616" s="18"/>
      <c r="H616" s="18"/>
      <c r="I616" s="18"/>
      <c r="J616" s="18"/>
      <c r="K616" s="18"/>
      <c r="L616" s="18"/>
      <c r="M616" s="18"/>
    </row>
    <row r="617" spans="1:13" ht="13.5">
      <c r="A617" s="17"/>
      <c r="B617" s="17"/>
      <c r="C617" s="17"/>
      <c r="D617" s="17"/>
      <c r="E617" s="18"/>
      <c r="F617" s="18"/>
      <c r="G617" s="18"/>
      <c r="H617" s="18"/>
      <c r="I617" s="18"/>
      <c r="J617" s="18"/>
      <c r="K617" s="18"/>
      <c r="L617" s="18"/>
      <c r="M617" s="18"/>
    </row>
    <row r="618" spans="1:13" ht="13.5">
      <c r="A618" s="17"/>
      <c r="B618" s="17"/>
      <c r="C618" s="17"/>
      <c r="D618" s="17"/>
      <c r="E618" s="18"/>
      <c r="F618" s="18"/>
      <c r="G618" s="18"/>
      <c r="H618" s="18"/>
      <c r="I618" s="18"/>
      <c r="J618" s="18"/>
      <c r="K618" s="18"/>
      <c r="L618" s="18"/>
      <c r="M618" s="18"/>
    </row>
    <row r="619" spans="1:13" ht="13.5">
      <c r="A619" s="17"/>
      <c r="B619" s="17"/>
      <c r="C619" s="17"/>
      <c r="D619" s="17"/>
      <c r="E619" s="18"/>
      <c r="F619" s="18"/>
      <c r="G619" s="18"/>
      <c r="H619" s="18"/>
      <c r="I619" s="18"/>
      <c r="J619" s="18"/>
      <c r="K619" s="18"/>
      <c r="L619" s="18"/>
      <c r="M619" s="18"/>
    </row>
    <row r="620" spans="1:13" ht="13.5">
      <c r="A620" s="17"/>
      <c r="B620" s="17"/>
      <c r="C620" s="17"/>
      <c r="D620" s="17"/>
      <c r="E620" s="18"/>
      <c r="F620" s="18"/>
      <c r="G620" s="18"/>
      <c r="H620" s="18"/>
      <c r="I620" s="18"/>
      <c r="J620" s="18"/>
      <c r="K620" s="18"/>
      <c r="L620" s="18"/>
      <c r="M620" s="18"/>
    </row>
    <row r="621" spans="1:13" ht="13.5">
      <c r="A621" s="17"/>
      <c r="B621" s="17"/>
      <c r="C621" s="17"/>
      <c r="D621" s="17"/>
      <c r="E621" s="18"/>
      <c r="F621" s="18"/>
      <c r="G621" s="18"/>
      <c r="H621" s="18"/>
      <c r="I621" s="18"/>
      <c r="J621" s="18"/>
      <c r="K621" s="18"/>
      <c r="L621" s="18"/>
      <c r="M621" s="18"/>
    </row>
    <row r="622" spans="1:13" ht="13.5">
      <c r="A622" s="17"/>
      <c r="B622" s="17"/>
      <c r="C622" s="17"/>
      <c r="D622" s="17"/>
      <c r="E622" s="18"/>
      <c r="F622" s="18"/>
      <c r="G622" s="18"/>
      <c r="H622" s="18"/>
      <c r="I622" s="18"/>
      <c r="J622" s="18"/>
      <c r="K622" s="18"/>
      <c r="L622" s="18"/>
      <c r="M622" s="18"/>
    </row>
    <row r="623" spans="1:13" ht="13.5">
      <c r="A623" s="17"/>
      <c r="B623" s="17"/>
      <c r="C623" s="17"/>
      <c r="D623" s="17"/>
      <c r="E623" s="18"/>
      <c r="F623" s="18"/>
      <c r="G623" s="18"/>
      <c r="H623" s="18"/>
      <c r="I623" s="18"/>
      <c r="J623" s="18"/>
      <c r="K623" s="18"/>
      <c r="L623" s="18"/>
      <c r="M623" s="18"/>
    </row>
    <row r="624" spans="1:13" ht="13.5">
      <c r="A624" s="17"/>
      <c r="B624" s="17"/>
      <c r="C624" s="17"/>
      <c r="D624" s="17"/>
      <c r="E624" s="18"/>
      <c r="F624" s="18"/>
      <c r="G624" s="18"/>
      <c r="H624" s="18"/>
      <c r="I624" s="18"/>
      <c r="J624" s="18"/>
      <c r="K624" s="18"/>
      <c r="L624" s="18"/>
      <c r="M624" s="18"/>
    </row>
    <row r="625" spans="1:13" ht="13.5">
      <c r="A625" s="17"/>
      <c r="B625" s="17"/>
      <c r="C625" s="17"/>
      <c r="D625" s="17"/>
      <c r="E625" s="18"/>
      <c r="F625" s="18"/>
      <c r="G625" s="18"/>
      <c r="H625" s="18"/>
      <c r="I625" s="18"/>
      <c r="J625" s="18"/>
      <c r="K625" s="18"/>
      <c r="L625" s="18"/>
      <c r="M625" s="18"/>
    </row>
    <row r="626" spans="1:13" ht="13.5">
      <c r="A626" s="17"/>
      <c r="B626" s="17"/>
      <c r="C626" s="17"/>
      <c r="D626" s="17"/>
      <c r="E626" s="18"/>
      <c r="F626" s="18"/>
      <c r="G626" s="18"/>
      <c r="H626" s="18"/>
      <c r="I626" s="18"/>
      <c r="J626" s="18"/>
      <c r="K626" s="18"/>
      <c r="L626" s="18"/>
      <c r="M626" s="18"/>
    </row>
    <row r="627" spans="1:13" ht="13.5">
      <c r="A627" s="17"/>
      <c r="B627" s="17"/>
      <c r="C627" s="17"/>
      <c r="D627" s="17"/>
      <c r="E627" s="18"/>
      <c r="F627" s="18"/>
      <c r="G627" s="18"/>
      <c r="H627" s="18"/>
      <c r="I627" s="18"/>
      <c r="J627" s="18"/>
      <c r="K627" s="18"/>
      <c r="L627" s="18"/>
      <c r="M627" s="18"/>
    </row>
    <row r="628" spans="1:13" ht="13.5">
      <c r="A628" s="17"/>
      <c r="B628" s="17"/>
      <c r="C628" s="17"/>
      <c r="D628" s="17"/>
      <c r="E628" s="18"/>
      <c r="F628" s="18"/>
      <c r="G628" s="18"/>
      <c r="H628" s="18"/>
      <c r="I628" s="18"/>
      <c r="J628" s="18"/>
      <c r="K628" s="18"/>
      <c r="L628" s="18"/>
      <c r="M628" s="18"/>
    </row>
    <row r="629" spans="1:13" ht="13.5">
      <c r="A629" s="17"/>
      <c r="B629" s="17"/>
      <c r="C629" s="17"/>
      <c r="D629" s="17"/>
      <c r="E629" s="18"/>
      <c r="F629" s="18"/>
      <c r="G629" s="18"/>
      <c r="H629" s="18"/>
      <c r="I629" s="18"/>
      <c r="J629" s="18"/>
      <c r="K629" s="18"/>
      <c r="L629" s="18"/>
      <c r="M629" s="18"/>
    </row>
    <row r="630" spans="1:13" ht="13.5">
      <c r="A630" s="17"/>
      <c r="B630" s="17"/>
      <c r="C630" s="17"/>
      <c r="D630" s="17"/>
      <c r="E630" s="18"/>
      <c r="F630" s="18"/>
      <c r="G630" s="18"/>
      <c r="H630" s="18"/>
      <c r="I630" s="18"/>
      <c r="J630" s="18"/>
      <c r="K630" s="18"/>
      <c r="L630" s="18"/>
      <c r="M630" s="18"/>
    </row>
    <row r="631" spans="1:13" ht="13.5">
      <c r="A631" s="17"/>
      <c r="B631" s="17"/>
      <c r="C631" s="17"/>
      <c r="D631" s="17"/>
      <c r="E631" s="18"/>
      <c r="F631" s="18"/>
      <c r="G631" s="18"/>
      <c r="H631" s="18"/>
      <c r="I631" s="18"/>
      <c r="J631" s="18"/>
      <c r="K631" s="18"/>
      <c r="L631" s="18"/>
      <c r="M631" s="18"/>
    </row>
    <row r="632" spans="1:13" ht="13.5">
      <c r="A632" s="17"/>
      <c r="B632" s="17"/>
      <c r="C632" s="17"/>
      <c r="D632" s="17"/>
      <c r="E632" s="18"/>
      <c r="F632" s="18"/>
      <c r="G632" s="18"/>
      <c r="H632" s="18"/>
      <c r="I632" s="18"/>
      <c r="J632" s="18"/>
      <c r="K632" s="18"/>
      <c r="L632" s="18"/>
      <c r="M632" s="18"/>
    </row>
    <row r="633" spans="1:13" ht="13.5">
      <c r="A633" s="17"/>
      <c r="B633" s="17"/>
      <c r="C633" s="17"/>
      <c r="D633" s="17"/>
      <c r="E633" s="18"/>
      <c r="F633" s="18"/>
      <c r="G633" s="18"/>
      <c r="H633" s="18"/>
      <c r="I633" s="18"/>
      <c r="J633" s="18"/>
      <c r="K633" s="18"/>
      <c r="L633" s="18"/>
      <c r="M633" s="18"/>
    </row>
    <row r="634" spans="1:13" ht="13.5">
      <c r="A634" s="17"/>
      <c r="B634" s="17"/>
      <c r="C634" s="17"/>
      <c r="D634" s="17"/>
      <c r="E634" s="18"/>
      <c r="F634" s="18"/>
      <c r="G634" s="18"/>
      <c r="H634" s="18"/>
      <c r="I634" s="18"/>
      <c r="J634" s="18"/>
      <c r="K634" s="18"/>
      <c r="L634" s="18"/>
      <c r="M634" s="18"/>
    </row>
    <row r="635" spans="1:13" ht="13.5">
      <c r="A635" s="17"/>
      <c r="B635" s="17"/>
      <c r="C635" s="17"/>
      <c r="D635" s="17"/>
      <c r="E635" s="18"/>
      <c r="F635" s="18"/>
      <c r="G635" s="18"/>
      <c r="H635" s="18"/>
      <c r="I635" s="18"/>
      <c r="J635" s="18"/>
      <c r="K635" s="18"/>
      <c r="L635" s="18"/>
      <c r="M635" s="18"/>
    </row>
    <row r="636" spans="1:13" ht="13.5">
      <c r="A636" s="17"/>
      <c r="B636" s="17"/>
      <c r="C636" s="17"/>
      <c r="D636" s="17"/>
      <c r="E636" s="18"/>
      <c r="F636" s="18"/>
      <c r="G636" s="18"/>
      <c r="H636" s="18"/>
      <c r="I636" s="18"/>
      <c r="J636" s="18"/>
      <c r="K636" s="18"/>
      <c r="L636" s="18"/>
      <c r="M636" s="18"/>
    </row>
    <row r="637" spans="1:13" ht="13.5">
      <c r="A637" s="17"/>
      <c r="B637" s="17"/>
      <c r="C637" s="17"/>
      <c r="D637" s="17"/>
      <c r="E637" s="18"/>
      <c r="F637" s="18"/>
      <c r="G637" s="18"/>
      <c r="H637" s="18"/>
      <c r="I637" s="18"/>
      <c r="J637" s="18"/>
      <c r="K637" s="18"/>
      <c r="L637" s="18"/>
      <c r="M637" s="18"/>
    </row>
    <row r="638" spans="1:13" ht="13.5">
      <c r="A638" s="17"/>
      <c r="B638" s="17"/>
      <c r="C638" s="17"/>
      <c r="D638" s="17"/>
      <c r="E638" s="18"/>
      <c r="F638" s="18"/>
      <c r="G638" s="18"/>
      <c r="H638" s="18"/>
      <c r="I638" s="18"/>
      <c r="J638" s="18"/>
      <c r="K638" s="18"/>
      <c r="L638" s="18"/>
      <c r="M638" s="18"/>
    </row>
    <row r="639" spans="1:13" ht="13.5">
      <c r="A639" s="17"/>
      <c r="B639" s="17"/>
      <c r="C639" s="17"/>
      <c r="D639" s="17"/>
      <c r="E639" s="18"/>
      <c r="F639" s="18"/>
      <c r="G639" s="18"/>
      <c r="H639" s="18"/>
      <c r="I639" s="18"/>
      <c r="J639" s="18"/>
      <c r="K639" s="18"/>
      <c r="L639" s="18"/>
      <c r="M639" s="18"/>
    </row>
    <row r="640" spans="1:13" ht="13.5">
      <c r="A640" s="17"/>
      <c r="B640" s="17"/>
      <c r="C640" s="17"/>
      <c r="D640" s="17"/>
      <c r="E640" s="18"/>
      <c r="F640" s="18"/>
      <c r="G640" s="18"/>
      <c r="H640" s="18"/>
      <c r="I640" s="18"/>
      <c r="J640" s="18"/>
      <c r="K640" s="18"/>
      <c r="L640" s="18"/>
      <c r="M640" s="18"/>
    </row>
    <row r="641" spans="1:13" ht="13.5">
      <c r="A641" s="17"/>
      <c r="B641" s="17"/>
      <c r="C641" s="17"/>
      <c r="D641" s="17"/>
      <c r="E641" s="18"/>
      <c r="F641" s="18"/>
      <c r="G641" s="18"/>
      <c r="H641" s="18"/>
      <c r="I641" s="18"/>
      <c r="J641" s="18"/>
      <c r="K641" s="18"/>
      <c r="L641" s="18"/>
      <c r="M641" s="18"/>
    </row>
    <row r="642" spans="1:13" ht="13.5">
      <c r="A642" s="17"/>
      <c r="B642" s="17"/>
      <c r="C642" s="17"/>
      <c r="D642" s="17"/>
      <c r="E642" s="18"/>
      <c r="F642" s="18"/>
      <c r="G642" s="18"/>
      <c r="H642" s="18"/>
      <c r="I642" s="18"/>
      <c r="J642" s="18"/>
      <c r="K642" s="18"/>
      <c r="L642" s="18"/>
      <c r="M642" s="18"/>
    </row>
    <row r="643" spans="1:13" ht="13.5">
      <c r="A643" s="17"/>
      <c r="B643" s="17"/>
      <c r="C643" s="17"/>
      <c r="D643" s="17"/>
      <c r="E643" s="18"/>
      <c r="F643" s="18"/>
      <c r="G643" s="18"/>
      <c r="H643" s="18"/>
      <c r="I643" s="18"/>
      <c r="J643" s="18"/>
      <c r="K643" s="18"/>
      <c r="L643" s="18"/>
      <c r="M643" s="18"/>
    </row>
    <row r="644" spans="1:13" ht="13.5">
      <c r="A644" s="17"/>
      <c r="B644" s="17"/>
      <c r="C644" s="17"/>
      <c r="D644" s="17"/>
      <c r="E644" s="18"/>
      <c r="F644" s="18"/>
      <c r="G644" s="18"/>
      <c r="H644" s="18"/>
      <c r="I644" s="18"/>
      <c r="J644" s="18"/>
      <c r="K644" s="18"/>
      <c r="L644" s="18"/>
      <c r="M644" s="18"/>
    </row>
    <row r="645" spans="1:13" ht="13.5">
      <c r="A645" s="17"/>
      <c r="B645" s="17"/>
      <c r="C645" s="17"/>
      <c r="D645" s="17"/>
      <c r="E645" s="18"/>
      <c r="F645" s="18"/>
      <c r="G645" s="18"/>
      <c r="H645" s="18"/>
      <c r="I645" s="18"/>
      <c r="J645" s="18"/>
      <c r="K645" s="18"/>
      <c r="L645" s="18"/>
      <c r="M645" s="18"/>
    </row>
    <row r="646" spans="1:13" ht="13.5">
      <c r="A646" s="17"/>
      <c r="B646" s="17"/>
      <c r="C646" s="17"/>
      <c r="D646" s="17"/>
      <c r="E646" s="18"/>
      <c r="F646" s="18"/>
      <c r="G646" s="18"/>
      <c r="H646" s="18"/>
      <c r="I646" s="18"/>
      <c r="J646" s="18"/>
      <c r="K646" s="18"/>
      <c r="L646" s="18"/>
      <c r="M646" s="18"/>
    </row>
    <row r="647" spans="1:13" ht="13.5">
      <c r="A647" s="17"/>
      <c r="B647" s="17"/>
      <c r="C647" s="17"/>
      <c r="D647" s="17"/>
      <c r="E647" s="18"/>
      <c r="F647" s="18"/>
      <c r="G647" s="18"/>
      <c r="H647" s="18"/>
      <c r="I647" s="18"/>
      <c r="J647" s="18"/>
      <c r="K647" s="18"/>
      <c r="L647" s="18"/>
      <c r="M647" s="18"/>
    </row>
    <row r="648" spans="1:13" ht="13.5">
      <c r="A648" s="17"/>
      <c r="B648" s="17"/>
      <c r="C648" s="17"/>
      <c r="D648" s="17"/>
      <c r="E648" s="18"/>
      <c r="F648" s="18"/>
      <c r="G648" s="18"/>
      <c r="H648" s="18"/>
      <c r="I648" s="18"/>
      <c r="J648" s="18"/>
      <c r="K648" s="18"/>
      <c r="L648" s="18"/>
      <c r="M648" s="18"/>
    </row>
    <row r="649" spans="1:13" ht="13.5">
      <c r="A649" s="17"/>
      <c r="B649" s="17"/>
      <c r="C649" s="17"/>
      <c r="D649" s="17"/>
      <c r="E649" s="18"/>
      <c r="F649" s="18"/>
      <c r="G649" s="18"/>
      <c r="H649" s="18"/>
      <c r="I649" s="18"/>
      <c r="J649" s="18"/>
      <c r="K649" s="18"/>
      <c r="L649" s="18"/>
      <c r="M649" s="18"/>
    </row>
    <row r="650" spans="1:13" ht="13.5">
      <c r="A650" s="17"/>
      <c r="B650" s="17"/>
      <c r="C650" s="17"/>
      <c r="D650" s="17"/>
      <c r="E650" s="18"/>
      <c r="F650" s="18"/>
      <c r="G650" s="18"/>
      <c r="H650" s="18"/>
      <c r="I650" s="18"/>
      <c r="J650" s="18"/>
      <c r="K650" s="18"/>
      <c r="L650" s="18"/>
      <c r="M650" s="18"/>
    </row>
    <row r="651" spans="1:13" ht="13.5">
      <c r="A651" s="17"/>
      <c r="B651" s="17"/>
      <c r="C651" s="17"/>
      <c r="D651" s="17"/>
      <c r="E651" s="18"/>
      <c r="F651" s="18"/>
      <c r="G651" s="18"/>
      <c r="H651" s="18"/>
      <c r="I651" s="18"/>
      <c r="J651" s="18"/>
      <c r="K651" s="18"/>
      <c r="L651" s="18"/>
      <c r="M651" s="18"/>
    </row>
    <row r="652" spans="1:13" ht="13.5">
      <c r="A652" s="17"/>
      <c r="B652" s="17"/>
      <c r="C652" s="17"/>
      <c r="D652" s="17"/>
      <c r="E652" s="18"/>
      <c r="F652" s="18"/>
      <c r="G652" s="18"/>
      <c r="H652" s="18"/>
      <c r="I652" s="18"/>
      <c r="J652" s="18"/>
      <c r="K652" s="18"/>
      <c r="L652" s="18"/>
      <c r="M652" s="18"/>
    </row>
    <row r="653" spans="1:13" ht="13.5">
      <c r="A653" s="17"/>
      <c r="B653" s="17"/>
      <c r="C653" s="17"/>
      <c r="D653" s="17"/>
      <c r="E653" s="18"/>
      <c r="F653" s="18"/>
      <c r="G653" s="18"/>
      <c r="H653" s="18"/>
      <c r="I653" s="18"/>
      <c r="J653" s="18"/>
      <c r="K653" s="18"/>
      <c r="L653" s="18"/>
      <c r="M653" s="18"/>
    </row>
    <row r="654" spans="1:13" ht="13.5">
      <c r="A654" s="17"/>
      <c r="B654" s="17"/>
      <c r="C654" s="17"/>
      <c r="D654" s="17"/>
      <c r="E654" s="18"/>
      <c r="F654" s="18"/>
      <c r="G654" s="18"/>
      <c r="H654" s="18"/>
      <c r="I654" s="18"/>
      <c r="J654" s="18"/>
      <c r="K654" s="18"/>
      <c r="L654" s="18"/>
      <c r="M654" s="18"/>
    </row>
    <row r="655" spans="1:13" ht="13.5">
      <c r="A655" s="17"/>
      <c r="B655" s="17"/>
      <c r="C655" s="17"/>
      <c r="D655" s="17"/>
      <c r="E655" s="18"/>
      <c r="F655" s="18"/>
      <c r="G655" s="18"/>
      <c r="H655" s="18"/>
      <c r="I655" s="18"/>
      <c r="J655" s="18"/>
      <c r="K655" s="18"/>
      <c r="L655" s="18"/>
      <c r="M655" s="18"/>
    </row>
    <row r="656" spans="1:13" ht="13.5">
      <c r="A656" s="17"/>
      <c r="B656" s="17"/>
      <c r="C656" s="17"/>
      <c r="D656" s="17"/>
      <c r="E656" s="18"/>
      <c r="F656" s="18"/>
      <c r="G656" s="18"/>
      <c r="H656" s="18"/>
      <c r="I656" s="18"/>
      <c r="J656" s="18"/>
      <c r="K656" s="18"/>
      <c r="L656" s="18"/>
      <c r="M656" s="18"/>
    </row>
    <row r="657" spans="1:13" ht="13.5">
      <c r="A657" s="17"/>
      <c r="B657" s="17"/>
      <c r="C657" s="17"/>
      <c r="D657" s="17"/>
      <c r="E657" s="18"/>
      <c r="F657" s="18"/>
      <c r="G657" s="18"/>
      <c r="H657" s="18"/>
      <c r="I657" s="18"/>
      <c r="J657" s="18"/>
      <c r="K657" s="18"/>
      <c r="L657" s="18"/>
      <c r="M657" s="18"/>
    </row>
    <row r="658" spans="1:13" ht="13.5">
      <c r="A658" s="17"/>
      <c r="B658" s="17"/>
      <c r="C658" s="17"/>
      <c r="D658" s="17"/>
      <c r="E658" s="18"/>
      <c r="F658" s="18"/>
      <c r="G658" s="18"/>
      <c r="H658" s="18"/>
      <c r="I658" s="18"/>
      <c r="J658" s="18"/>
      <c r="K658" s="18"/>
      <c r="L658" s="18"/>
      <c r="M658" s="18"/>
    </row>
    <row r="659" spans="1:13" ht="13.5">
      <c r="A659" s="17"/>
      <c r="B659" s="17"/>
      <c r="C659" s="17"/>
      <c r="D659" s="17"/>
      <c r="E659" s="18"/>
      <c r="F659" s="18"/>
      <c r="G659" s="18"/>
      <c r="H659" s="18"/>
      <c r="I659" s="18"/>
      <c r="J659" s="18"/>
      <c r="K659" s="18"/>
      <c r="L659" s="18"/>
      <c r="M659" s="18"/>
    </row>
    <row r="660" spans="1:13" ht="13.5">
      <c r="A660" s="17"/>
      <c r="B660" s="17"/>
      <c r="C660" s="17"/>
      <c r="D660" s="17"/>
      <c r="E660" s="18"/>
      <c r="F660" s="18"/>
      <c r="G660" s="18"/>
      <c r="H660" s="18"/>
      <c r="I660" s="18"/>
      <c r="J660" s="18"/>
      <c r="K660" s="18"/>
      <c r="L660" s="18"/>
      <c r="M660" s="18"/>
    </row>
    <row r="661" spans="1:13" ht="13.5">
      <c r="A661" s="17"/>
      <c r="B661" s="17"/>
      <c r="C661" s="17"/>
      <c r="D661" s="17"/>
      <c r="E661" s="18"/>
      <c r="F661" s="18"/>
      <c r="G661" s="18"/>
      <c r="H661" s="18"/>
      <c r="I661" s="18"/>
      <c r="J661" s="18"/>
      <c r="K661" s="18"/>
      <c r="L661" s="18"/>
      <c r="M661" s="18"/>
    </row>
    <row r="662" spans="1:13" ht="13.5">
      <c r="A662" s="17"/>
      <c r="B662" s="17"/>
      <c r="C662" s="17"/>
      <c r="D662" s="17"/>
      <c r="E662" s="18"/>
      <c r="F662" s="18"/>
      <c r="G662" s="18"/>
      <c r="H662" s="18"/>
      <c r="I662" s="18"/>
      <c r="J662" s="18"/>
      <c r="K662" s="18"/>
      <c r="L662" s="18"/>
      <c r="M662" s="18"/>
    </row>
    <row r="663" spans="1:13" ht="13.5">
      <c r="A663" s="17"/>
      <c r="B663" s="17"/>
      <c r="C663" s="17"/>
      <c r="D663" s="17"/>
      <c r="E663" s="18"/>
      <c r="F663" s="18"/>
      <c r="G663" s="18"/>
      <c r="H663" s="18"/>
      <c r="I663" s="18"/>
      <c r="J663" s="18"/>
      <c r="K663" s="18"/>
      <c r="L663" s="18"/>
      <c r="M663" s="18"/>
    </row>
    <row r="664" spans="1:13" ht="13.5">
      <c r="A664" s="17"/>
      <c r="B664" s="17"/>
      <c r="C664" s="17"/>
      <c r="D664" s="17"/>
      <c r="E664" s="18"/>
      <c r="F664" s="18"/>
      <c r="G664" s="18"/>
      <c r="H664" s="18"/>
      <c r="I664" s="18"/>
      <c r="J664" s="18"/>
      <c r="K664" s="18"/>
      <c r="L664" s="18"/>
      <c r="M664" s="18"/>
    </row>
    <row r="665" spans="1:13" ht="13.5">
      <c r="A665" s="17"/>
      <c r="B665" s="17"/>
      <c r="C665" s="17"/>
      <c r="D665" s="17"/>
      <c r="E665" s="18"/>
      <c r="F665" s="18"/>
      <c r="G665" s="18"/>
      <c r="H665" s="18"/>
      <c r="I665" s="18"/>
      <c r="J665" s="18"/>
      <c r="K665" s="18"/>
      <c r="L665" s="18"/>
      <c r="M665" s="18"/>
    </row>
    <row r="666" spans="1:13" ht="13.5">
      <c r="A666" s="17"/>
      <c r="B666" s="17"/>
      <c r="C666" s="17"/>
      <c r="D666" s="17"/>
      <c r="E666" s="18"/>
      <c r="F666" s="18"/>
      <c r="G666" s="18"/>
      <c r="H666" s="18"/>
      <c r="I666" s="18"/>
      <c r="J666" s="18"/>
      <c r="K666" s="18"/>
      <c r="L666" s="18"/>
      <c r="M666" s="18"/>
    </row>
    <row r="667" spans="1:13" ht="13.5">
      <c r="A667" s="17"/>
      <c r="B667" s="17"/>
      <c r="C667" s="17"/>
      <c r="D667" s="17"/>
      <c r="E667" s="18"/>
      <c r="F667" s="18"/>
      <c r="G667" s="18"/>
      <c r="H667" s="18"/>
      <c r="I667" s="18"/>
      <c r="J667" s="18"/>
      <c r="K667" s="18"/>
      <c r="L667" s="18"/>
      <c r="M667" s="18"/>
    </row>
    <row r="668" spans="1:13" ht="13.5">
      <c r="A668" s="17"/>
      <c r="B668" s="17"/>
      <c r="C668" s="17"/>
      <c r="D668" s="17"/>
      <c r="E668" s="18"/>
      <c r="F668" s="18"/>
      <c r="G668" s="18"/>
      <c r="H668" s="18"/>
      <c r="I668" s="18"/>
      <c r="J668" s="18"/>
      <c r="K668" s="18"/>
      <c r="L668" s="18"/>
      <c r="M668" s="18"/>
    </row>
    <row r="669" spans="1:13" ht="13.5">
      <c r="A669" s="17"/>
      <c r="B669" s="17"/>
      <c r="C669" s="17"/>
      <c r="D669" s="17"/>
      <c r="E669" s="18"/>
      <c r="F669" s="18"/>
      <c r="G669" s="18"/>
      <c r="H669" s="18"/>
      <c r="I669" s="18"/>
      <c r="J669" s="18"/>
      <c r="K669" s="18"/>
      <c r="L669" s="18"/>
      <c r="M669" s="18"/>
    </row>
    <row r="670" spans="1:13" ht="13.5">
      <c r="A670" s="17"/>
      <c r="B670" s="17"/>
      <c r="C670" s="17"/>
      <c r="D670" s="17"/>
      <c r="E670" s="18"/>
      <c r="F670" s="18"/>
      <c r="G670" s="18"/>
      <c r="H670" s="18"/>
      <c r="I670" s="18"/>
      <c r="J670" s="18"/>
      <c r="K670" s="18"/>
      <c r="L670" s="18"/>
      <c r="M670" s="18"/>
    </row>
    <row r="671" spans="1:13" ht="13.5">
      <c r="A671" s="17"/>
      <c r="B671" s="17"/>
      <c r="C671" s="17"/>
      <c r="D671" s="17"/>
      <c r="E671" s="18"/>
      <c r="F671" s="18"/>
      <c r="G671" s="18"/>
      <c r="H671" s="18"/>
      <c r="I671" s="18"/>
      <c r="J671" s="18"/>
      <c r="K671" s="18"/>
      <c r="L671" s="18"/>
      <c r="M671" s="18"/>
    </row>
    <row r="672" spans="1:13" ht="13.5">
      <c r="A672" s="17"/>
      <c r="B672" s="17"/>
      <c r="C672" s="17"/>
      <c r="D672" s="17"/>
      <c r="E672" s="18"/>
      <c r="F672" s="18"/>
      <c r="G672" s="18"/>
      <c r="H672" s="18"/>
      <c r="I672" s="18"/>
      <c r="J672" s="18"/>
      <c r="K672" s="18"/>
      <c r="L672" s="18"/>
      <c r="M672" s="18"/>
    </row>
    <row r="673" spans="1:13" ht="13.5">
      <c r="A673" s="17"/>
      <c r="B673" s="17"/>
      <c r="C673" s="17"/>
      <c r="D673" s="17"/>
      <c r="E673" s="18"/>
      <c r="F673" s="18"/>
      <c r="G673" s="18"/>
      <c r="H673" s="18"/>
      <c r="I673" s="18"/>
      <c r="J673" s="18"/>
      <c r="K673" s="18"/>
      <c r="L673" s="18"/>
      <c r="M673" s="18"/>
    </row>
    <row r="674" spans="1:13" ht="13.5">
      <c r="A674" s="17"/>
      <c r="B674" s="17"/>
      <c r="C674" s="17"/>
      <c r="D674" s="17"/>
      <c r="E674" s="18"/>
      <c r="F674" s="18"/>
      <c r="G674" s="18"/>
      <c r="H674" s="18"/>
      <c r="I674" s="18"/>
      <c r="J674" s="18"/>
      <c r="K674" s="18"/>
      <c r="L674" s="18"/>
      <c r="M674" s="18"/>
    </row>
    <row r="675" spans="1:13" ht="13.5">
      <c r="A675" s="17"/>
      <c r="B675" s="17"/>
      <c r="C675" s="17"/>
      <c r="D675" s="17"/>
      <c r="E675" s="18"/>
      <c r="F675" s="18"/>
      <c r="G675" s="18"/>
      <c r="H675" s="18"/>
      <c r="I675" s="18"/>
      <c r="J675" s="18"/>
      <c r="K675" s="18"/>
      <c r="L675" s="18"/>
      <c r="M675" s="18"/>
    </row>
    <row r="676" spans="1:13" ht="13.5">
      <c r="A676" s="17"/>
      <c r="B676" s="17"/>
      <c r="C676" s="17"/>
      <c r="D676" s="17"/>
      <c r="E676" s="18"/>
      <c r="F676" s="18"/>
      <c r="G676" s="18"/>
      <c r="H676" s="18"/>
      <c r="I676" s="18"/>
      <c r="J676" s="18"/>
      <c r="K676" s="18"/>
      <c r="L676" s="18"/>
      <c r="M676" s="18"/>
    </row>
    <row r="677" spans="1:13" ht="13.5">
      <c r="A677" s="17"/>
      <c r="B677" s="17"/>
      <c r="C677" s="17"/>
      <c r="D677" s="17"/>
      <c r="E677" s="18"/>
      <c r="F677" s="18"/>
      <c r="G677" s="18"/>
      <c r="H677" s="18"/>
      <c r="I677" s="18"/>
      <c r="J677" s="18"/>
      <c r="K677" s="18"/>
      <c r="L677" s="18"/>
      <c r="M677" s="18"/>
    </row>
    <row r="678" spans="1:13" ht="13.5">
      <c r="A678" s="17"/>
      <c r="B678" s="17"/>
      <c r="C678" s="17"/>
      <c r="D678" s="17"/>
      <c r="E678" s="18"/>
      <c r="F678" s="18"/>
      <c r="G678" s="18"/>
      <c r="H678" s="18"/>
      <c r="I678" s="18"/>
      <c r="J678" s="18"/>
      <c r="K678" s="18"/>
      <c r="L678" s="18"/>
      <c r="M678" s="18"/>
    </row>
    <row r="679" spans="1:13" ht="13.5">
      <c r="A679" s="17"/>
      <c r="B679" s="17"/>
      <c r="C679" s="17"/>
      <c r="D679" s="17"/>
      <c r="E679" s="18"/>
      <c r="F679" s="18"/>
      <c r="G679" s="18"/>
      <c r="H679" s="18"/>
      <c r="I679" s="18"/>
      <c r="J679" s="18"/>
      <c r="K679" s="18"/>
      <c r="L679" s="18"/>
      <c r="M679" s="18"/>
    </row>
    <row r="680" spans="1:13" ht="13.5">
      <c r="A680" s="17"/>
      <c r="B680" s="17"/>
      <c r="C680" s="17"/>
      <c r="D680" s="17"/>
      <c r="E680" s="18"/>
      <c r="F680" s="18"/>
      <c r="G680" s="18"/>
      <c r="H680" s="18"/>
      <c r="I680" s="18"/>
      <c r="J680" s="18"/>
      <c r="K680" s="18"/>
      <c r="L680" s="18"/>
      <c r="M680" s="18"/>
    </row>
    <row r="681" spans="1:13" ht="13.5">
      <c r="A681" s="17"/>
      <c r="B681" s="17"/>
      <c r="C681" s="17"/>
      <c r="D681" s="17"/>
      <c r="E681" s="18"/>
      <c r="F681" s="18"/>
      <c r="G681" s="18"/>
      <c r="H681" s="18"/>
      <c r="I681" s="18"/>
      <c r="J681" s="18"/>
      <c r="K681" s="18"/>
      <c r="L681" s="18"/>
      <c r="M681" s="18"/>
    </row>
    <row r="682" spans="1:13" ht="13.5">
      <c r="A682" s="17"/>
      <c r="B682" s="17"/>
      <c r="C682" s="17"/>
      <c r="D682" s="17"/>
      <c r="E682" s="18"/>
      <c r="F682" s="18"/>
      <c r="G682" s="18"/>
      <c r="H682" s="18"/>
      <c r="I682" s="18"/>
      <c r="J682" s="18"/>
      <c r="K682" s="18"/>
      <c r="L682" s="18"/>
      <c r="M682" s="18"/>
    </row>
    <row r="683" spans="1:13" ht="13.5">
      <c r="A683" s="17"/>
      <c r="B683" s="17"/>
      <c r="C683" s="17"/>
      <c r="D683" s="17"/>
      <c r="E683" s="18"/>
      <c r="F683" s="18"/>
      <c r="G683" s="18"/>
      <c r="H683" s="18"/>
      <c r="I683" s="18"/>
      <c r="J683" s="18"/>
      <c r="K683" s="18"/>
      <c r="L683" s="18"/>
      <c r="M683" s="18"/>
    </row>
    <row r="684" spans="1:13" ht="13.5">
      <c r="A684" s="17"/>
      <c r="B684" s="17"/>
      <c r="C684" s="17"/>
      <c r="D684" s="17"/>
      <c r="E684" s="18"/>
      <c r="F684" s="18"/>
      <c r="G684" s="18"/>
      <c r="H684" s="18"/>
      <c r="I684" s="18"/>
      <c r="J684" s="18"/>
      <c r="K684" s="18"/>
      <c r="L684" s="18"/>
      <c r="M684" s="18"/>
    </row>
    <row r="685" spans="1:13" ht="13.5">
      <c r="A685" s="17"/>
      <c r="B685" s="17"/>
      <c r="C685" s="17"/>
      <c r="D685" s="17"/>
      <c r="E685" s="18"/>
      <c r="F685" s="18"/>
      <c r="G685" s="18"/>
      <c r="H685" s="18"/>
      <c r="I685" s="18"/>
      <c r="J685" s="18"/>
      <c r="K685" s="18"/>
      <c r="L685" s="18"/>
      <c r="M685" s="18"/>
    </row>
    <row r="686" spans="1:13" ht="13.5">
      <c r="A686" s="17"/>
      <c r="B686" s="17"/>
      <c r="C686" s="17"/>
      <c r="D686" s="17"/>
      <c r="E686" s="18"/>
      <c r="F686" s="18"/>
      <c r="G686" s="18"/>
      <c r="H686" s="18"/>
      <c r="I686" s="18"/>
      <c r="J686" s="18"/>
      <c r="K686" s="18"/>
      <c r="L686" s="18"/>
      <c r="M686" s="18"/>
    </row>
    <row r="687" spans="1:13" ht="13.5">
      <c r="A687" s="17"/>
      <c r="B687" s="17"/>
      <c r="C687" s="17"/>
      <c r="D687" s="17"/>
      <c r="E687" s="18"/>
      <c r="F687" s="18"/>
      <c r="G687" s="18"/>
      <c r="H687" s="18"/>
      <c r="I687" s="18"/>
      <c r="J687" s="18"/>
      <c r="K687" s="18"/>
      <c r="L687" s="18"/>
      <c r="M687" s="18"/>
    </row>
    <row r="688" spans="1:13" ht="13.5">
      <c r="A688" s="17"/>
      <c r="B688" s="17"/>
      <c r="C688" s="17"/>
      <c r="D688" s="17"/>
      <c r="E688" s="18"/>
      <c r="F688" s="18"/>
      <c r="G688" s="18"/>
      <c r="H688" s="18"/>
      <c r="I688" s="18"/>
      <c r="J688" s="18"/>
      <c r="K688" s="18"/>
      <c r="L688" s="18"/>
      <c r="M688" s="18"/>
    </row>
    <row r="689" spans="1:13" ht="13.5">
      <c r="A689" s="17"/>
      <c r="B689" s="17"/>
      <c r="C689" s="17"/>
      <c r="D689" s="17"/>
      <c r="E689" s="18"/>
      <c r="F689" s="18"/>
      <c r="G689" s="18"/>
      <c r="H689" s="18"/>
      <c r="I689" s="18"/>
      <c r="J689" s="18"/>
      <c r="K689" s="18"/>
      <c r="L689" s="18"/>
      <c r="M689" s="18"/>
    </row>
    <row r="690" spans="1:13" ht="13.5">
      <c r="A690" s="17"/>
      <c r="B690" s="17"/>
      <c r="C690" s="17"/>
      <c r="D690" s="17"/>
      <c r="E690" s="18"/>
      <c r="F690" s="18"/>
      <c r="G690" s="18"/>
      <c r="H690" s="18"/>
      <c r="I690" s="18"/>
      <c r="J690" s="18"/>
      <c r="K690" s="18"/>
      <c r="L690" s="18"/>
      <c r="M690" s="18"/>
    </row>
    <row r="691" spans="1:13" ht="13.5">
      <c r="A691" s="17"/>
      <c r="B691" s="17"/>
      <c r="C691" s="17"/>
      <c r="D691" s="17"/>
      <c r="E691" s="18"/>
      <c r="F691" s="18"/>
      <c r="G691" s="18"/>
      <c r="H691" s="18"/>
      <c r="I691" s="18"/>
      <c r="J691" s="18"/>
      <c r="K691" s="18"/>
      <c r="L691" s="18"/>
      <c r="M691" s="18"/>
    </row>
    <row r="692" spans="1:13" ht="13.5">
      <c r="A692" s="17"/>
      <c r="B692" s="17"/>
      <c r="C692" s="17"/>
      <c r="D692" s="17"/>
      <c r="E692" s="18"/>
      <c r="F692" s="18"/>
      <c r="G692" s="18"/>
      <c r="H692" s="18"/>
      <c r="I692" s="18"/>
      <c r="J692" s="18"/>
      <c r="K692" s="18"/>
      <c r="L692" s="18"/>
      <c r="M692" s="18"/>
    </row>
    <row r="693" spans="1:13" ht="13.5">
      <c r="A693" s="17"/>
      <c r="B693" s="17"/>
      <c r="C693" s="17"/>
      <c r="D693" s="17"/>
      <c r="E693" s="18"/>
      <c r="F693" s="18"/>
      <c r="G693" s="18"/>
      <c r="H693" s="18"/>
      <c r="I693" s="18"/>
      <c r="J693" s="18"/>
      <c r="K693" s="18"/>
      <c r="L693" s="18"/>
      <c r="M693" s="18"/>
    </row>
    <row r="694" spans="1:13" ht="13.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</row>
    <row r="695" spans="1:13" ht="13.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</row>
    <row r="696" spans="1:13" ht="13.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</row>
    <row r="697" spans="1:13" ht="13.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</row>
    <row r="698" spans="1:13" ht="13.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</row>
    <row r="699" spans="1:13" ht="13.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</row>
    <row r="700" spans="1:13" ht="13.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</row>
    <row r="701" spans="1:13" ht="13.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</row>
    <row r="702" spans="1:13" ht="13.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</row>
    <row r="703" spans="1:13" ht="13.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</row>
    <row r="704" spans="1:13" ht="13.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</row>
    <row r="705" spans="1:13" ht="13.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</row>
    <row r="706" spans="1:13" ht="13.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</row>
    <row r="707" spans="1:13" ht="13.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</row>
    <row r="708" spans="1:13" ht="13.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</row>
    <row r="709" spans="1:13" ht="13.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</row>
    <row r="710" spans="1:13" ht="13.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</row>
    <row r="711" spans="1:13" ht="13.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</row>
    <row r="712" spans="1:13" ht="13.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</row>
    <row r="713" spans="1:13" ht="13.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</row>
    <row r="714" spans="1:13" ht="13.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</row>
    <row r="715" spans="1:13" ht="13.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</row>
    <row r="716" spans="1:13" ht="13.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</row>
    <row r="717" spans="1:13" ht="13.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</row>
    <row r="718" spans="1:13" ht="13.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</row>
    <row r="719" spans="1:13" ht="13.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</row>
    <row r="720" spans="1:13" ht="13.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</row>
    <row r="721" spans="1:13" ht="13.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</row>
    <row r="722" spans="1:13" ht="13.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</row>
    <row r="723" spans="1:13" ht="13.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</row>
    <row r="724" spans="1:13" ht="13.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</row>
    <row r="725" spans="1:13" ht="13.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</row>
    <row r="726" spans="1:13" ht="13.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</row>
    <row r="727" spans="1:13" ht="13.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</row>
    <row r="728" spans="1:13" ht="13.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</row>
    <row r="729" spans="1:13" ht="13.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</row>
    <row r="730" spans="1:13" ht="13.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</row>
    <row r="731" spans="1:13" ht="13.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</row>
    <row r="732" spans="1:13" ht="13.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</row>
    <row r="733" spans="1:13" ht="13.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</row>
    <row r="734" spans="1:13" ht="13.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</row>
    <row r="735" spans="1:13" ht="13.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</row>
    <row r="736" spans="1:13" ht="13.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</row>
    <row r="737" spans="1:13" ht="13.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</row>
    <row r="738" spans="1:13" ht="13.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</row>
    <row r="739" spans="1:13" ht="13.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</row>
    <row r="740" spans="1:13" ht="13.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</row>
    <row r="741" spans="1:13" ht="13.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</row>
    <row r="742" spans="1:13" ht="13.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</row>
    <row r="743" spans="1:13" ht="13.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</row>
    <row r="744" spans="1:13" ht="13.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</row>
    <row r="745" spans="1:13" ht="13.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</row>
    <row r="746" spans="1:13" ht="13.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</row>
    <row r="747" spans="1:13" ht="13.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</row>
    <row r="748" spans="1:13" ht="13.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</row>
    <row r="749" spans="1:13" ht="13.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</row>
    <row r="750" spans="1:13" ht="13.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</row>
    <row r="751" spans="1:13" ht="13.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</row>
    <row r="752" spans="1:13" ht="13.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</row>
    <row r="753" spans="1:13" ht="13.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</row>
    <row r="754" spans="1:13" ht="13.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</row>
    <row r="755" spans="1:13" ht="13.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</row>
    <row r="756" spans="1:13" ht="13.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</row>
    <row r="757" spans="1:13" ht="13.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</row>
    <row r="758" spans="1:13" ht="13.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</row>
    <row r="759" spans="1:13" ht="13.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</row>
    <row r="760" spans="1:13" ht="13.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</row>
    <row r="761" spans="1:13" ht="13.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</row>
    <row r="762" spans="1:13" ht="13.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</row>
    <row r="763" spans="1:13" ht="13.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</row>
    <row r="764" spans="1:13" ht="13.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</row>
    <row r="765" spans="1:13" ht="13.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</row>
    <row r="766" spans="1:13" ht="13.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</row>
    <row r="767" spans="1:13" ht="13.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</row>
    <row r="768" spans="1:13" ht="13.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</row>
    <row r="769" spans="1:13" ht="13.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</row>
    <row r="770" spans="1:13" ht="13.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</row>
    <row r="771" spans="1:13" ht="13.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</row>
    <row r="772" spans="1:13" ht="13.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</row>
    <row r="773" spans="1:13" ht="13.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</row>
    <row r="774" spans="1:13" ht="13.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</row>
    <row r="775" spans="1:13" ht="13.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</row>
    <row r="776" spans="1:13" ht="13.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</row>
    <row r="777" spans="1:13" ht="13.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</row>
    <row r="778" spans="1:13" ht="13.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</row>
    <row r="779" spans="1:13" ht="13.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</row>
    <row r="780" spans="1:13" ht="13.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</row>
    <row r="781" spans="1:13" ht="13.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</row>
    <row r="782" spans="1:13" ht="13.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</row>
    <row r="783" spans="1:13" ht="13.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</row>
    <row r="784" spans="1:13" ht="13.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</row>
    <row r="785" spans="1:13" ht="13.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</row>
    <row r="786" spans="1:13" ht="13.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</row>
    <row r="787" spans="1:13" ht="13.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</row>
    <row r="788" spans="1:13" ht="13.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</row>
    <row r="789" spans="1:13" ht="13.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</row>
    <row r="790" spans="1:13" ht="13.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</row>
    <row r="791" spans="1:13" ht="13.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</row>
    <row r="792" spans="1:13" ht="13.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</row>
    <row r="793" spans="1:13" ht="13.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</row>
    <row r="794" spans="1:13" ht="13.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</row>
    <row r="795" spans="1:13" ht="13.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</row>
    <row r="796" spans="1:13" ht="13.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</row>
    <row r="797" spans="1:13" ht="13.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</row>
    <row r="798" spans="1:13" ht="13.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</row>
    <row r="799" spans="1:13" ht="13.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</row>
    <row r="800" spans="1:13" ht="13.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</row>
    <row r="801" spans="1:13" ht="13.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</row>
    <row r="802" spans="1:13" ht="13.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</row>
    <row r="803" spans="1:13" ht="13.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</row>
    <row r="804" spans="1:13" ht="13.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</row>
    <row r="805" spans="1:13" ht="13.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</row>
    <row r="806" spans="1:13" ht="13.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</row>
    <row r="807" spans="1:13" ht="13.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</row>
    <row r="808" spans="1:13" ht="13.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</row>
    <row r="809" spans="1:13" ht="13.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</row>
    <row r="810" spans="1:13" ht="13.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</row>
    <row r="811" spans="1:13" ht="13.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</row>
    <row r="812" spans="1:13" ht="13.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</row>
    <row r="813" spans="1:13" ht="13.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</row>
    <row r="814" spans="1:13" ht="13.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</row>
    <row r="815" spans="1:13" ht="13.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</row>
    <row r="816" spans="1:13" ht="13.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</row>
    <row r="817" spans="1:13" ht="13.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</row>
    <row r="818" spans="1:13" ht="13.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</row>
    <row r="819" spans="1:13" ht="13.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</row>
    <row r="820" spans="1:13" ht="13.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</row>
    <row r="821" spans="1:13" ht="13.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</row>
    <row r="822" spans="1:13" ht="13.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</row>
    <row r="823" spans="1:13" ht="13.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</row>
    <row r="824" spans="1:13" ht="13.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</row>
    <row r="825" spans="1:13" ht="13.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</row>
    <row r="826" spans="1:13" ht="13.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</row>
    <row r="827" spans="1:13" ht="13.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</row>
    <row r="828" spans="1:13" ht="13.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</row>
    <row r="829" spans="1:13" ht="13.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</row>
    <row r="830" spans="1:13" ht="13.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</row>
    <row r="831" spans="1:13" ht="13.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</row>
    <row r="832" spans="1:13" ht="13.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</row>
    <row r="833" spans="1:13" ht="13.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</row>
    <row r="834" spans="1:13" ht="13.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</row>
    <row r="835" spans="1:13" ht="13.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</row>
    <row r="836" spans="1:13" ht="13.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</row>
    <row r="837" spans="1:13" ht="13.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</row>
    <row r="838" spans="1:13" ht="13.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</row>
    <row r="839" spans="1:13" ht="13.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</row>
    <row r="840" spans="1:13" ht="13.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</row>
    <row r="841" spans="1:13" ht="13.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</row>
    <row r="842" spans="1:13" ht="13.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</row>
    <row r="843" spans="1:13" ht="13.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</row>
    <row r="844" spans="1:13" ht="13.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</row>
    <row r="845" spans="1:13" ht="13.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</row>
    <row r="846" spans="1:13" ht="13.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</row>
    <row r="847" spans="1:13" ht="13.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</row>
    <row r="848" spans="1:13" ht="13.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</row>
    <row r="849" spans="1:13" ht="13.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</row>
    <row r="850" spans="1:13" ht="13.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</row>
    <row r="851" spans="1:13" ht="13.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</row>
    <row r="852" spans="1:13" ht="13.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</row>
    <row r="853" spans="1:13" ht="13.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</row>
    <row r="854" spans="1:13" ht="13.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</row>
    <row r="855" spans="1:13" ht="13.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</row>
    <row r="856" spans="1:13" ht="13.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</row>
    <row r="857" spans="1:13" ht="13.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</row>
    <row r="858" spans="1:13" ht="13.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</row>
    <row r="859" spans="1:13" ht="13.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</row>
    <row r="860" spans="1:13" ht="13.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</row>
    <row r="861" spans="1:13" ht="13.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</row>
    <row r="862" spans="1:13" ht="13.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</row>
    <row r="863" spans="1:13" ht="13.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</row>
    <row r="864" spans="1:13" ht="13.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</row>
    <row r="865" spans="1:13" ht="13.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</row>
    <row r="866" spans="1:13" ht="13.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</row>
    <row r="867" spans="1:13" ht="13.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</row>
    <row r="868" spans="1:13" ht="13.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</row>
    <row r="869" spans="1:13" ht="13.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</row>
    <row r="870" spans="1:13" ht="13.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</row>
    <row r="871" spans="1:13" ht="13.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</row>
    <row r="872" spans="1:13" ht="13.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</row>
    <row r="873" spans="1:13" ht="13.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</row>
    <row r="874" spans="1:13" ht="13.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</row>
    <row r="875" spans="1:13" ht="13.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</row>
    <row r="876" spans="1:13" ht="13.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</row>
    <row r="877" spans="1:13" ht="13.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</row>
    <row r="878" spans="1:13" ht="13.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</row>
    <row r="879" spans="1:13" ht="13.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</row>
    <row r="880" spans="1:13" ht="13.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</row>
    <row r="881" spans="1:13" ht="13.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</row>
    <row r="882" spans="1:13" ht="13.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</row>
    <row r="883" spans="1:13" ht="13.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</row>
    <row r="884" spans="1:13" ht="13.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</row>
    <row r="885" spans="1:13" ht="13.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</row>
    <row r="886" spans="1:13" ht="13.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</row>
    <row r="887" spans="1:13" ht="13.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</row>
    <row r="888" spans="1:13" ht="13.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</row>
    <row r="889" spans="1:13" ht="13.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</row>
    <row r="890" spans="1:13" ht="13.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</row>
    <row r="891" spans="1:13" ht="13.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</row>
    <row r="892" spans="1:13" ht="13.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</row>
    <row r="893" spans="1:13" ht="13.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</row>
    <row r="894" spans="1:13" ht="13.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</row>
    <row r="895" spans="1:13" ht="13.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</row>
    <row r="896" spans="1:13" ht="13.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</row>
    <row r="897" spans="1:13" ht="13.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</row>
    <row r="898" spans="1:13" ht="13.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</row>
    <row r="899" spans="1:13" ht="13.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</row>
    <row r="900" spans="1:13" ht="13.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</row>
    <row r="901" spans="1:13" ht="13.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</row>
    <row r="902" spans="1:13" ht="13.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</row>
    <row r="903" spans="1:13" ht="13.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</row>
    <row r="904" spans="1:13" ht="13.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</row>
    <row r="905" spans="1:13" ht="13.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</row>
    <row r="906" spans="1:13" ht="13.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</row>
    <row r="907" spans="1:13" ht="13.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</row>
    <row r="908" spans="1:13" ht="13.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</row>
    <row r="909" spans="1:13" ht="13.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</row>
    <row r="910" spans="1:13" ht="13.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</row>
    <row r="911" spans="1:13" ht="13.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</row>
    <row r="912" spans="1:13" ht="13.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</row>
    <row r="913" spans="1:13" ht="13.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</row>
    <row r="914" spans="1:13" ht="13.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</row>
    <row r="915" spans="1:13" ht="13.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</row>
    <row r="916" spans="1:13" ht="13.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</row>
    <row r="917" spans="1:13" ht="13.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</row>
    <row r="918" spans="1:13" ht="13.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</row>
    <row r="919" spans="1:13" ht="13.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</row>
    <row r="920" spans="1:13" ht="13.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</row>
    <row r="921" spans="1:13" ht="13.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</row>
    <row r="922" spans="1:13" ht="13.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</row>
    <row r="923" spans="1:13" ht="13.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</row>
    <row r="924" spans="1:13" ht="13.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</row>
    <row r="925" spans="1:13" ht="13.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</row>
    <row r="926" spans="1:13" ht="13.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</row>
    <row r="927" spans="1:13" ht="13.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</row>
    <row r="928" spans="1:13" ht="13.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</row>
    <row r="929" spans="1:13" ht="13.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</row>
    <row r="930" spans="1:13" ht="13.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</row>
    <row r="931" spans="1:13" ht="13.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</row>
    <row r="932" spans="1:13" ht="13.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</row>
    <row r="933" spans="1:13" ht="13.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</row>
    <row r="934" spans="1:13" ht="13.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</row>
    <row r="935" spans="1:13" ht="13.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</row>
    <row r="936" spans="1:13" ht="13.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</row>
    <row r="937" spans="1:13" ht="13.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</row>
    <row r="938" spans="1:13" ht="13.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</row>
    <row r="939" spans="1:13" ht="13.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</row>
    <row r="940" spans="1:13" ht="13.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</row>
    <row r="941" spans="1:13" ht="13.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</row>
    <row r="942" spans="1:13" ht="13.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</row>
    <row r="943" spans="1:13" ht="13.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</row>
    <row r="944" spans="1:13" ht="13.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</row>
    <row r="945" spans="1:13" ht="13.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</row>
    <row r="946" spans="1:13" ht="13.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</row>
    <row r="947" spans="1:13" ht="13.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</row>
    <row r="948" spans="1:13" ht="13.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</row>
    <row r="949" spans="1:13" ht="13.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</row>
    <row r="950" spans="1:13" ht="13.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</row>
    <row r="951" spans="1:13" ht="13.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</row>
    <row r="952" spans="1:13" ht="13.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</row>
    <row r="953" spans="1:13" ht="13.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</row>
    <row r="954" spans="1:13" ht="13.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</row>
    <row r="955" spans="1:13" ht="13.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</row>
    <row r="956" spans="1:13" ht="13.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</row>
    <row r="957" spans="1:13" ht="13.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</row>
    <row r="958" spans="1:13" ht="13.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</row>
    <row r="959" spans="1:13" ht="13.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</row>
    <row r="960" spans="1:13" ht="13.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</row>
    <row r="961" spans="1:13" ht="13.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</row>
    <row r="962" spans="1:13" ht="13.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</row>
    <row r="963" spans="1:13" ht="13.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</row>
    <row r="964" spans="1:13" ht="13.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</row>
    <row r="965" spans="1:13" ht="13.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</row>
    <row r="966" spans="1:13" ht="13.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</row>
    <row r="967" spans="1:13" ht="13.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</row>
    <row r="968" spans="1:13" ht="13.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</row>
    <row r="969" spans="1:13" ht="13.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</row>
    <row r="970" spans="1:13" ht="13.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</row>
    <row r="971" spans="1:13" ht="13.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</row>
    <row r="972" spans="1:13" ht="13.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</row>
    <row r="973" spans="1:13" ht="13.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</row>
    <row r="974" spans="1:13" ht="13.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</row>
    <row r="975" spans="1:13" ht="13.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</row>
    <row r="976" spans="1:13" ht="13.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</row>
    <row r="977" spans="1:13" ht="13.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</row>
    <row r="978" spans="1:13" ht="13.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</row>
    <row r="979" spans="1:13" ht="13.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</row>
    <row r="980" spans="1:13" ht="13.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</row>
    <row r="981" spans="1:13" ht="13.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</row>
    <row r="982" spans="1:13" ht="13.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</row>
    <row r="983" spans="1:13" ht="13.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</row>
    <row r="984" spans="1:13" ht="13.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</row>
    <row r="985" spans="1:13" ht="13.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</row>
    <row r="986" spans="1:13" ht="13.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</row>
    <row r="987" spans="1:13" ht="13.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</row>
    <row r="988" spans="1:13" ht="13.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</row>
    <row r="989" spans="1:13" ht="13.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</row>
    <row r="990" spans="1:13" ht="13.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</row>
    <row r="991" spans="1:13" ht="13.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</row>
    <row r="992" spans="1:13" ht="13.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</row>
    <row r="993" spans="1:13" ht="13.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</row>
    <row r="994" spans="1:13" ht="13.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</row>
    <row r="995" spans="1:13" ht="13.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</row>
    <row r="996" spans="1:13" ht="13.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</row>
    <row r="997" spans="1:13" ht="13.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</row>
    <row r="998" spans="1:13" ht="13.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</row>
    <row r="999" spans="1:13" ht="13.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</row>
    <row r="1000" spans="1:13" ht="13.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</row>
    <row r="1001" spans="1:13" ht="13.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</row>
    <row r="1002" spans="1:13" ht="13.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</row>
    <row r="1003" spans="1:13" ht="13.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</row>
    <row r="1004" spans="1:13" ht="13.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</row>
    <row r="1005" spans="1:13" ht="13.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</row>
    <row r="1006" spans="1:13" ht="13.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</row>
    <row r="1007" spans="1:13" ht="13.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</row>
    <row r="1008" spans="1:13" ht="13.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</row>
    <row r="1009" spans="1:13" ht="13.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</row>
    <row r="1010" spans="1:13" ht="13.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</row>
    <row r="1011" spans="1:13" ht="13.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</row>
    <row r="1012" spans="1:13" ht="13.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</row>
    <row r="1013" spans="1:13" ht="13.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</row>
    <row r="1014" spans="1:13" ht="13.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</row>
    <row r="1015" spans="1:13" ht="13.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</row>
    <row r="1016" spans="1:13" ht="13.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</row>
    <row r="1017" spans="1:13" ht="13.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</row>
    <row r="1018" spans="1:13" ht="13.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</row>
    <row r="1019" spans="1:13" ht="13.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</row>
    <row r="1020" spans="1:13" ht="13.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</row>
    <row r="1021" spans="1:13" ht="13.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</row>
    <row r="1022" spans="1:13" ht="13.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</row>
    <row r="1023" spans="1:13" ht="13.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</row>
    <row r="1024" spans="1:13" ht="13.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</row>
    <row r="1025" spans="1:13" ht="13.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</row>
    <row r="1026" spans="1:13" ht="13.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</row>
    <row r="1027" spans="1:13" ht="13.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</row>
    <row r="1028" spans="1:13" ht="13.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</row>
    <row r="1029" spans="1:13" ht="13.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</row>
    <row r="1030" spans="1:13" ht="13.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</row>
    <row r="1031" spans="1:13" ht="13.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</row>
    <row r="1032" spans="1:13" ht="13.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</row>
    <row r="1033" spans="1:13" ht="13.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</row>
    <row r="1034" spans="1:13" ht="13.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</row>
    <row r="1035" spans="1:13" ht="13.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</row>
    <row r="1036" spans="1:13" ht="13.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</row>
    <row r="1037" spans="1:13" ht="13.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</row>
    <row r="1038" spans="1:13" ht="13.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</row>
    <row r="1039" spans="1:13" ht="13.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</row>
    <row r="1040" spans="1:13" ht="13.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</row>
    <row r="1041" spans="1:13" ht="13.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</row>
    <row r="1042" spans="1:13" ht="13.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</row>
    <row r="1043" spans="1:13" ht="13.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</row>
    <row r="1044" spans="1:13" ht="13.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</row>
    <row r="1045" spans="1:13" ht="13.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</row>
    <row r="1046" spans="1:13" ht="13.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</row>
    <row r="1047" spans="1:13" ht="13.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</row>
    <row r="1048" spans="1:13" ht="13.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</row>
    <row r="1049" spans="1:13" ht="13.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</row>
    <row r="1050" spans="1:13" ht="13.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</row>
    <row r="1051" spans="1:13" ht="13.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</row>
    <row r="1052" spans="1:13" ht="13.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</row>
    <row r="1053" spans="1:13" ht="13.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</row>
    <row r="1054" spans="1:13" ht="13.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</row>
    <row r="1055" spans="1:13" ht="13.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</row>
    <row r="1056" spans="1:13" ht="13.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</row>
    <row r="1057" spans="1:13" ht="13.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</row>
    <row r="1058" spans="1:13" ht="13.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</row>
    <row r="1059" spans="1:13" ht="13.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</row>
    <row r="1060" spans="1:13" ht="13.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</row>
    <row r="1061" spans="1:13" ht="13.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</row>
    <row r="1062" spans="1:13" ht="13.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</row>
    <row r="1063" spans="1:13" ht="13.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</row>
    <row r="1064" spans="1:13" ht="13.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</row>
    <row r="1065" spans="1:13" ht="13.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</row>
    <row r="1066" spans="1:13" ht="13.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</row>
    <row r="1067" spans="1:13" ht="13.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</row>
    <row r="1068" spans="1:13" ht="13.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</row>
    <row r="1069" spans="1:13" ht="13.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</row>
    <row r="1070" spans="1:13" ht="13.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</row>
    <row r="1071" spans="1:13" ht="13.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</row>
    <row r="1072" spans="1:13" ht="13.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</row>
    <row r="1073" spans="1:13" ht="13.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</row>
    <row r="1074" spans="1:13" ht="13.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</row>
    <row r="1075" spans="1:13" ht="13.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</row>
    <row r="1076" spans="1:13" ht="13.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</row>
    <row r="1077" spans="1:13" ht="13.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</row>
    <row r="1078" spans="1:13" ht="13.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</row>
    <row r="1079" spans="1:13" ht="13.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</row>
  </sheetData>
  <sheetProtection/>
  <autoFilter ref="A16:M141"/>
  <mergeCells count="26">
    <mergeCell ref="L12:L15"/>
    <mergeCell ref="E143:F143"/>
    <mergeCell ref="G143:H143"/>
    <mergeCell ref="I10:J11"/>
    <mergeCell ref="K10:L11"/>
    <mergeCell ref="M10:M15"/>
    <mergeCell ref="E12:E15"/>
    <mergeCell ref="F12:F15"/>
    <mergeCell ref="G12:G15"/>
    <mergeCell ref="H12:H15"/>
    <mergeCell ref="I12:I15"/>
    <mergeCell ref="J12:J15"/>
    <mergeCell ref="K12:K15"/>
    <mergeCell ref="A10:A15"/>
    <mergeCell ref="B10:B15"/>
    <mergeCell ref="C10:C15"/>
    <mergeCell ref="D10:D15"/>
    <mergeCell ref="E10:F11"/>
    <mergeCell ref="G10:H11"/>
    <mergeCell ref="A1:N1"/>
    <mergeCell ref="C2:L2"/>
    <mergeCell ref="B4:M4"/>
    <mergeCell ref="H6:K6"/>
    <mergeCell ref="H7:K7"/>
    <mergeCell ref="A8:F8"/>
    <mergeCell ref="H8:K8"/>
  </mergeCells>
  <printOptions/>
  <pageMargins left="0.75" right="0.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967"/>
  <sheetViews>
    <sheetView zoomScalePageLayoutView="0" workbookViewId="0" topLeftCell="A4">
      <selection activeCell="D30" sqref="D30"/>
    </sheetView>
  </sheetViews>
  <sheetFormatPr defaultColWidth="9.00390625" defaultRowHeight="12.75"/>
  <cols>
    <col min="1" max="1" width="3.375" style="4" customWidth="1"/>
    <col min="2" max="2" width="9.375" style="4" customWidth="1"/>
    <col min="3" max="3" width="27.25390625" style="4" customWidth="1"/>
    <col min="4" max="4" width="7.875" style="4" customWidth="1"/>
    <col min="5" max="5" width="7.375" style="4" customWidth="1"/>
    <col min="6" max="6" width="11.375" style="4" bestFit="1" customWidth="1"/>
    <col min="7" max="7" width="6.625" style="4" customWidth="1"/>
    <col min="8" max="8" width="9.625" style="4" customWidth="1"/>
    <col min="9" max="9" width="5.375" style="4" customWidth="1"/>
    <col min="10" max="10" width="9.375" style="4" customWidth="1"/>
    <col min="11" max="11" width="6.375" style="4" customWidth="1"/>
    <col min="12" max="12" width="9.375" style="4" customWidth="1"/>
    <col min="13" max="13" width="10.75390625" style="4" customWidth="1"/>
    <col min="14" max="16384" width="9.00390625" style="4" customWidth="1"/>
  </cols>
  <sheetData>
    <row r="1" spans="1:14" ht="65.25" customHeight="1">
      <c r="A1" s="136" t="s">
        <v>108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ht="12" customHeight="1"/>
    <row r="3" spans="3:12" ht="21" customHeight="1">
      <c r="C3" s="140" t="s">
        <v>207</v>
      </c>
      <c r="D3" s="140"/>
      <c r="E3" s="140"/>
      <c r="F3" s="140"/>
      <c r="G3" s="140"/>
      <c r="H3" s="140"/>
      <c r="I3" s="140"/>
      <c r="J3" s="140"/>
      <c r="K3" s="140"/>
      <c r="L3" s="140"/>
    </row>
    <row r="5" spans="2:15" ht="37.5" customHeight="1">
      <c r="B5" s="141" t="s">
        <v>219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91"/>
      <c r="O5" s="91"/>
    </row>
    <row r="7" spans="1:13" ht="13.5">
      <c r="A7" s="4" t="s">
        <v>10</v>
      </c>
      <c r="C7" s="4" t="s">
        <v>38</v>
      </c>
      <c r="H7" s="142" t="s">
        <v>11</v>
      </c>
      <c r="I7" s="142"/>
      <c r="J7" s="142"/>
      <c r="K7" s="142"/>
      <c r="L7" s="32">
        <f>M28*0.001</f>
        <v>8.7417792</v>
      </c>
      <c r="M7" s="4" t="s">
        <v>12</v>
      </c>
    </row>
    <row r="8" spans="8:13" ht="13.5">
      <c r="H8" s="142" t="s">
        <v>13</v>
      </c>
      <c r="I8" s="142"/>
      <c r="J8" s="142"/>
      <c r="K8" s="142"/>
      <c r="L8" s="32">
        <f>J24*0.001</f>
        <v>4.0249999999999995</v>
      </c>
      <c r="M8" s="4" t="s">
        <v>12</v>
      </c>
    </row>
    <row r="9" spans="1:13" ht="13.5">
      <c r="A9" s="142" t="s">
        <v>77</v>
      </c>
      <c r="B9" s="142"/>
      <c r="C9" s="142"/>
      <c r="D9" s="142"/>
      <c r="E9" s="142"/>
      <c r="F9" s="142"/>
      <c r="H9" s="142" t="s">
        <v>14</v>
      </c>
      <c r="I9" s="142"/>
      <c r="J9" s="142"/>
      <c r="K9" s="142"/>
      <c r="L9" s="32">
        <f>L8/0.001/3.5</f>
        <v>1149.9999999999998</v>
      </c>
      <c r="M9" s="4" t="s">
        <v>15</v>
      </c>
    </row>
    <row r="11" spans="1:13" ht="13.5">
      <c r="A11" s="145" t="s">
        <v>16</v>
      </c>
      <c r="B11" s="143" t="s">
        <v>17</v>
      </c>
      <c r="C11" s="143" t="s">
        <v>18</v>
      </c>
      <c r="D11" s="143" t="s">
        <v>19</v>
      </c>
      <c r="E11" s="143" t="s">
        <v>20</v>
      </c>
      <c r="F11" s="143"/>
      <c r="G11" s="143" t="s">
        <v>21</v>
      </c>
      <c r="H11" s="143"/>
      <c r="I11" s="143" t="s">
        <v>0</v>
      </c>
      <c r="J11" s="143"/>
      <c r="K11" s="143" t="s">
        <v>22</v>
      </c>
      <c r="L11" s="143"/>
      <c r="M11" s="143" t="s">
        <v>23</v>
      </c>
    </row>
    <row r="12" spans="1:13" ht="22.5" customHeight="1">
      <c r="A12" s="146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3" ht="13.5" customHeight="1">
      <c r="A13" s="146"/>
      <c r="B13" s="143"/>
      <c r="C13" s="143"/>
      <c r="D13" s="143"/>
      <c r="E13" s="143" t="s">
        <v>24</v>
      </c>
      <c r="F13" s="143" t="s">
        <v>25</v>
      </c>
      <c r="G13" s="143" t="s">
        <v>26</v>
      </c>
      <c r="H13" s="143" t="s">
        <v>25</v>
      </c>
      <c r="I13" s="143" t="s">
        <v>26</v>
      </c>
      <c r="J13" s="143" t="s">
        <v>25</v>
      </c>
      <c r="K13" s="143" t="s">
        <v>26</v>
      </c>
      <c r="L13" s="143" t="s">
        <v>25</v>
      </c>
      <c r="M13" s="143"/>
    </row>
    <row r="14" spans="1:13" ht="13.5">
      <c r="A14" s="146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</row>
    <row r="15" spans="1:13" ht="13.5">
      <c r="A15" s="146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</row>
    <row r="16" spans="1:13" ht="39" customHeight="1" thickBot="1">
      <c r="A16" s="146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 ht="14.25" thickBot="1">
      <c r="A17" s="37">
        <v>1</v>
      </c>
      <c r="B17" s="37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</row>
    <row r="18" spans="1:13" ht="87" customHeight="1">
      <c r="A18" s="42">
        <v>1</v>
      </c>
      <c r="B18" s="42" t="s">
        <v>208</v>
      </c>
      <c r="C18" s="43" t="s">
        <v>215</v>
      </c>
      <c r="D18" s="42" t="s">
        <v>209</v>
      </c>
      <c r="E18" s="26"/>
      <c r="F18" s="34">
        <v>5</v>
      </c>
      <c r="G18" s="26"/>
      <c r="H18" s="26"/>
      <c r="I18" s="26"/>
      <c r="J18" s="26"/>
      <c r="K18" s="26"/>
      <c r="L18" s="26"/>
      <c r="M18" s="27"/>
    </row>
    <row r="19" spans="1:13" ht="22.5" customHeight="1">
      <c r="A19" s="42"/>
      <c r="B19" s="42"/>
      <c r="C19" s="43" t="s">
        <v>33</v>
      </c>
      <c r="D19" s="42" t="s">
        <v>27</v>
      </c>
      <c r="E19" s="26">
        <v>175</v>
      </c>
      <c r="F19" s="27">
        <v>875</v>
      </c>
      <c r="G19" s="26"/>
      <c r="H19" s="26"/>
      <c r="I19" s="26">
        <v>4.6</v>
      </c>
      <c r="J19" s="27">
        <f>F19*I19</f>
        <v>4024.9999999999995</v>
      </c>
      <c r="K19" s="26"/>
      <c r="L19" s="26"/>
      <c r="M19" s="27">
        <f>H19+J19+L19</f>
        <v>4024.9999999999995</v>
      </c>
    </row>
    <row r="20" spans="1:13" ht="22.5" customHeight="1">
      <c r="A20" s="42"/>
      <c r="B20" s="42" t="s">
        <v>211</v>
      </c>
      <c r="C20" s="43" t="s">
        <v>210</v>
      </c>
      <c r="D20" s="42" t="s">
        <v>125</v>
      </c>
      <c r="E20" s="26"/>
      <c r="F20" s="27">
        <v>500</v>
      </c>
      <c r="G20" s="26">
        <v>4.6</v>
      </c>
      <c r="H20" s="26">
        <f>F20*G20</f>
        <v>2300</v>
      </c>
      <c r="I20" s="26"/>
      <c r="J20" s="27"/>
      <c r="K20" s="26"/>
      <c r="L20" s="26"/>
      <c r="M20" s="27">
        <f>H20+J20+L20</f>
        <v>2300</v>
      </c>
    </row>
    <row r="21" spans="1:13" ht="22.5" customHeight="1">
      <c r="A21" s="42"/>
      <c r="B21" s="42" t="s">
        <v>214</v>
      </c>
      <c r="C21" s="43" t="s">
        <v>212</v>
      </c>
      <c r="D21" s="42" t="s">
        <v>213</v>
      </c>
      <c r="E21" s="26">
        <v>1.41</v>
      </c>
      <c r="F21" s="27">
        <v>7.05</v>
      </c>
      <c r="G21" s="26">
        <v>84</v>
      </c>
      <c r="H21" s="26">
        <f>F21*G21</f>
        <v>592.1999999999999</v>
      </c>
      <c r="I21" s="26"/>
      <c r="J21" s="27"/>
      <c r="K21" s="26"/>
      <c r="L21" s="26"/>
      <c r="M21" s="27">
        <f>H21+J21+L21</f>
        <v>592.1999999999999</v>
      </c>
    </row>
    <row r="22" spans="1:13" ht="22.5" customHeight="1">
      <c r="A22" s="42"/>
      <c r="B22" s="42" t="s">
        <v>218</v>
      </c>
      <c r="C22" s="43" t="s">
        <v>217</v>
      </c>
      <c r="D22" s="42" t="s">
        <v>216</v>
      </c>
      <c r="E22" s="26">
        <f>102*4</f>
        <v>408</v>
      </c>
      <c r="F22" s="27">
        <v>2040</v>
      </c>
      <c r="G22" s="26">
        <v>0.13</v>
      </c>
      <c r="H22" s="26">
        <f>F22*G22</f>
        <v>265.2</v>
      </c>
      <c r="I22" s="26"/>
      <c r="J22" s="27"/>
      <c r="K22" s="26"/>
      <c r="L22" s="26"/>
      <c r="M22" s="27">
        <f>H22+J22+L22</f>
        <v>265.2</v>
      </c>
    </row>
    <row r="23" spans="1:13" ht="22.5" customHeight="1">
      <c r="A23" s="42"/>
      <c r="B23" s="42"/>
      <c r="C23" s="43" t="s">
        <v>224</v>
      </c>
      <c r="D23" s="42" t="s">
        <v>30</v>
      </c>
      <c r="E23" s="26">
        <v>11</v>
      </c>
      <c r="F23" s="27">
        <v>55</v>
      </c>
      <c r="G23" s="26">
        <v>3.2</v>
      </c>
      <c r="H23" s="26">
        <f>F23*G23</f>
        <v>176</v>
      </c>
      <c r="I23" s="26"/>
      <c r="J23" s="27"/>
      <c r="K23" s="26"/>
      <c r="L23" s="26"/>
      <c r="M23" s="27">
        <f>H23+J23+L23</f>
        <v>176</v>
      </c>
    </row>
    <row r="24" spans="1:13" ht="23.25" customHeight="1">
      <c r="A24" s="42"/>
      <c r="B24" s="42"/>
      <c r="C24" s="50" t="s">
        <v>25</v>
      </c>
      <c r="D24" s="51" t="s">
        <v>30</v>
      </c>
      <c r="E24" s="26"/>
      <c r="F24" s="26"/>
      <c r="G24" s="30"/>
      <c r="H24" s="30">
        <f>SUM(H20:H23)</f>
        <v>3333.3999999999996</v>
      </c>
      <c r="I24" s="30"/>
      <c r="J24" s="31">
        <f>SUM(J19:J22)</f>
        <v>4024.9999999999995</v>
      </c>
      <c r="K24" s="30"/>
      <c r="L24" s="30"/>
      <c r="M24" s="31">
        <f>SUM(M19:M23)</f>
        <v>7358.4</v>
      </c>
    </row>
    <row r="25" spans="1:13" ht="23.25" customHeight="1">
      <c r="A25" s="42"/>
      <c r="B25" s="42"/>
      <c r="C25" s="43" t="s">
        <v>69</v>
      </c>
      <c r="D25" s="42" t="s">
        <v>30</v>
      </c>
      <c r="E25" s="26"/>
      <c r="F25" s="26"/>
      <c r="G25" s="26"/>
      <c r="H25" s="26"/>
      <c r="I25" s="26"/>
      <c r="J25" s="26"/>
      <c r="K25" s="26"/>
      <c r="L25" s="26"/>
      <c r="M25" s="31">
        <f>M24*0.1</f>
        <v>735.84</v>
      </c>
    </row>
    <row r="26" spans="1:13" ht="23.25" customHeight="1">
      <c r="A26" s="42"/>
      <c r="B26" s="42"/>
      <c r="C26" s="43" t="s">
        <v>25</v>
      </c>
      <c r="D26" s="42" t="s">
        <v>30</v>
      </c>
      <c r="E26" s="26"/>
      <c r="F26" s="26"/>
      <c r="G26" s="26"/>
      <c r="H26" s="26"/>
      <c r="I26" s="26"/>
      <c r="J26" s="26"/>
      <c r="K26" s="26"/>
      <c r="L26" s="26"/>
      <c r="M26" s="31">
        <f>M24+M25</f>
        <v>8094.24</v>
      </c>
    </row>
    <row r="27" spans="1:13" ht="23.25" customHeight="1">
      <c r="A27" s="42"/>
      <c r="B27" s="42"/>
      <c r="C27" s="43" t="s">
        <v>70</v>
      </c>
      <c r="D27" s="42" t="s">
        <v>30</v>
      </c>
      <c r="E27" s="26"/>
      <c r="F27" s="26"/>
      <c r="G27" s="26"/>
      <c r="H27" s="26"/>
      <c r="I27" s="26"/>
      <c r="J27" s="26"/>
      <c r="K27" s="26"/>
      <c r="L27" s="26"/>
      <c r="M27" s="31">
        <f>M26*0.08</f>
        <v>647.5392</v>
      </c>
    </row>
    <row r="28" spans="1:13" ht="23.25" customHeight="1">
      <c r="A28" s="42"/>
      <c r="B28" s="42"/>
      <c r="C28" s="43" t="s">
        <v>31</v>
      </c>
      <c r="D28" s="42" t="s">
        <v>30</v>
      </c>
      <c r="E28" s="26"/>
      <c r="F28" s="26"/>
      <c r="G28" s="26"/>
      <c r="H28" s="26"/>
      <c r="I28" s="26"/>
      <c r="J28" s="26"/>
      <c r="K28" s="26"/>
      <c r="L28" s="26"/>
      <c r="M28" s="31">
        <f>M27+M26</f>
        <v>8741.779199999999</v>
      </c>
    </row>
    <row r="29" spans="1:13" ht="15.75">
      <c r="A29" s="22"/>
      <c r="B29" s="22"/>
      <c r="C29" s="23"/>
      <c r="D29" s="22"/>
      <c r="E29" s="24"/>
      <c r="F29" s="24"/>
      <c r="G29" s="24"/>
      <c r="H29" s="25"/>
      <c r="I29" s="24"/>
      <c r="J29" s="24"/>
      <c r="K29" s="24"/>
      <c r="L29" s="24"/>
      <c r="M29" s="24"/>
    </row>
    <row r="30" spans="1:13" ht="15.75">
      <c r="A30" s="13"/>
      <c r="B30" s="13"/>
      <c r="C30" s="14"/>
      <c r="D30" s="13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5.75" customHeight="1">
      <c r="A31" s="13"/>
      <c r="B31" s="13"/>
      <c r="C31" s="21" t="s">
        <v>6</v>
      </c>
      <c r="D31" s="16"/>
      <c r="E31" s="147"/>
      <c r="F31" s="147"/>
      <c r="G31" s="147" t="s">
        <v>32</v>
      </c>
      <c r="H31" s="147"/>
      <c r="I31" s="15"/>
      <c r="J31" s="15"/>
      <c r="K31" s="15"/>
      <c r="L31" s="15"/>
      <c r="M31" s="15"/>
    </row>
    <row r="32" spans="1:13" ht="15.75">
      <c r="A32" s="13"/>
      <c r="B32" s="13"/>
      <c r="C32" s="14"/>
      <c r="D32" s="13"/>
      <c r="E32" s="15"/>
      <c r="F32" s="15"/>
      <c r="G32" s="15"/>
      <c r="H32" s="12"/>
      <c r="I32" s="15"/>
      <c r="J32" s="15"/>
      <c r="K32" s="15"/>
      <c r="L32" s="15"/>
      <c r="M32" s="15"/>
    </row>
    <row r="33" spans="1:13" ht="13.5">
      <c r="A33" s="17"/>
      <c r="B33" s="17"/>
      <c r="C33" s="17"/>
      <c r="D33" s="17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3.5">
      <c r="A34" s="17"/>
      <c r="B34" s="17"/>
      <c r="C34" s="17"/>
      <c r="D34" s="17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3.5">
      <c r="A35" s="17"/>
      <c r="B35" s="17"/>
      <c r="C35" s="17"/>
      <c r="D35" s="17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3.5">
      <c r="A36" s="17"/>
      <c r="B36" s="17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3.5">
      <c r="A37" s="17"/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3.5">
      <c r="A38" s="17"/>
      <c r="B38" s="17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3.5">
      <c r="A39" s="17"/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3.5">
      <c r="A40" s="17"/>
      <c r="B40" s="17"/>
      <c r="C40" s="17"/>
      <c r="D40" s="17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3.5">
      <c r="A41" s="17"/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3.5">
      <c r="A42" s="17"/>
      <c r="B42" s="17"/>
      <c r="C42" s="17"/>
      <c r="D42" s="17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3.5">
      <c r="A43" s="17"/>
      <c r="B43" s="17"/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3.5">
      <c r="A44" s="17"/>
      <c r="B44" s="17"/>
      <c r="C44" s="17"/>
      <c r="D44" s="17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3.5">
      <c r="A45" s="17"/>
      <c r="B45" s="17"/>
      <c r="C45" s="17"/>
      <c r="D45" s="17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3.5">
      <c r="A46" s="17"/>
      <c r="B46" s="17"/>
      <c r="C46" s="17"/>
      <c r="D46" s="17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3.5">
      <c r="A47" s="17"/>
      <c r="B47" s="17"/>
      <c r="C47" s="17"/>
      <c r="D47" s="17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7"/>
      <c r="B48" s="17"/>
      <c r="C48" s="17"/>
      <c r="D48" s="17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3.5">
      <c r="A49" s="17"/>
      <c r="B49" s="17"/>
      <c r="C49" s="17"/>
      <c r="D49" s="17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3.5">
      <c r="A50" s="17"/>
      <c r="B50" s="17"/>
      <c r="C50" s="17"/>
      <c r="D50" s="17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3.5">
      <c r="A51" s="17"/>
      <c r="B51" s="17"/>
      <c r="C51" s="17"/>
      <c r="D51" s="17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3.5">
      <c r="A52" s="17"/>
      <c r="B52" s="17"/>
      <c r="C52" s="17"/>
      <c r="D52" s="17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3.5">
      <c r="A53" s="17"/>
      <c r="B53" s="17"/>
      <c r="C53" s="17"/>
      <c r="D53" s="17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3.5">
      <c r="A54" s="17"/>
      <c r="B54" s="17"/>
      <c r="C54" s="17"/>
      <c r="D54" s="17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3.5">
      <c r="A55" s="17"/>
      <c r="B55" s="17"/>
      <c r="C55" s="17"/>
      <c r="D55" s="17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3.5">
      <c r="A56" s="17"/>
      <c r="B56" s="17"/>
      <c r="C56" s="17"/>
      <c r="D56" s="17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3.5">
      <c r="A57" s="17"/>
      <c r="B57" s="17"/>
      <c r="C57" s="17"/>
      <c r="D57" s="17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3.5">
      <c r="A58" s="17"/>
      <c r="B58" s="17"/>
      <c r="C58" s="17"/>
      <c r="D58" s="17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3.5">
      <c r="A59" s="17"/>
      <c r="B59" s="17"/>
      <c r="C59" s="17"/>
      <c r="D59" s="17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3.5">
      <c r="A60" s="17"/>
      <c r="B60" s="17"/>
      <c r="C60" s="17"/>
      <c r="D60" s="17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3.5">
      <c r="A61" s="17"/>
      <c r="B61" s="17"/>
      <c r="C61" s="17"/>
      <c r="D61" s="17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3.5">
      <c r="A62" s="17"/>
      <c r="B62" s="17"/>
      <c r="C62" s="17"/>
      <c r="D62" s="17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3.5">
      <c r="A63" s="17"/>
      <c r="B63" s="17"/>
      <c r="C63" s="17"/>
      <c r="D63" s="17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3.5">
      <c r="A64" s="17"/>
      <c r="B64" s="17"/>
      <c r="C64" s="17"/>
      <c r="D64" s="17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3.5">
      <c r="A65" s="17"/>
      <c r="B65" s="17"/>
      <c r="C65" s="17"/>
      <c r="D65" s="17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3.5">
      <c r="A66" s="17"/>
      <c r="B66" s="17"/>
      <c r="C66" s="17"/>
      <c r="D66" s="17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3.5">
      <c r="A67" s="17"/>
      <c r="B67" s="17"/>
      <c r="C67" s="17"/>
      <c r="D67" s="17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3.5">
      <c r="A68" s="17"/>
      <c r="B68" s="17"/>
      <c r="C68" s="17"/>
      <c r="D68" s="17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3.5">
      <c r="A69" s="17"/>
      <c r="B69" s="17"/>
      <c r="C69" s="17"/>
      <c r="D69" s="17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3.5">
      <c r="A70" s="17"/>
      <c r="B70" s="17"/>
      <c r="C70" s="17"/>
      <c r="D70" s="17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3.5">
      <c r="A71" s="17"/>
      <c r="B71" s="17"/>
      <c r="C71" s="17"/>
      <c r="D71" s="17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3.5">
      <c r="A72" s="17"/>
      <c r="B72" s="17"/>
      <c r="C72" s="17"/>
      <c r="D72" s="17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3.5">
      <c r="A73" s="17"/>
      <c r="B73" s="17"/>
      <c r="C73" s="17"/>
      <c r="D73" s="17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3.5">
      <c r="A74" s="17"/>
      <c r="B74" s="17"/>
      <c r="C74" s="17"/>
      <c r="D74" s="17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3.5">
      <c r="A75" s="17"/>
      <c r="B75" s="17"/>
      <c r="C75" s="17"/>
      <c r="D75" s="17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13.5">
      <c r="A76" s="17"/>
      <c r="B76" s="17"/>
      <c r="C76" s="17"/>
      <c r="D76" s="17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3.5">
      <c r="A77" s="17"/>
      <c r="B77" s="17"/>
      <c r="C77" s="17"/>
      <c r="D77" s="17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3.5">
      <c r="A78" s="17"/>
      <c r="B78" s="17"/>
      <c r="C78" s="17"/>
      <c r="D78" s="17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3.5">
      <c r="A79" s="17"/>
      <c r="B79" s="17"/>
      <c r="C79" s="17"/>
      <c r="D79" s="17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3.5">
      <c r="A80" s="17"/>
      <c r="B80" s="17"/>
      <c r="C80" s="17"/>
      <c r="D80" s="17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3.5">
      <c r="A81" s="17"/>
      <c r="B81" s="17"/>
      <c r="C81" s="17"/>
      <c r="D81" s="17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3.5">
      <c r="A82" s="17"/>
      <c r="B82" s="17"/>
      <c r="C82" s="17"/>
      <c r="D82" s="17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3.5">
      <c r="A83" s="17"/>
      <c r="B83" s="17"/>
      <c r="C83" s="17"/>
      <c r="D83" s="17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3.5">
      <c r="A84" s="17"/>
      <c r="B84" s="17"/>
      <c r="C84" s="17"/>
      <c r="D84" s="17"/>
      <c r="E84" s="18"/>
      <c r="F84" s="18"/>
      <c r="G84" s="18"/>
      <c r="H84" s="18"/>
      <c r="I84" s="18"/>
      <c r="J84" s="18"/>
      <c r="K84" s="18"/>
      <c r="L84" s="18"/>
      <c r="M84" s="18"/>
    </row>
    <row r="85" spans="1:13" ht="13.5">
      <c r="A85" s="17"/>
      <c r="B85" s="17"/>
      <c r="C85" s="17"/>
      <c r="D85" s="17"/>
      <c r="E85" s="18"/>
      <c r="F85" s="18"/>
      <c r="G85" s="18"/>
      <c r="H85" s="18"/>
      <c r="I85" s="18"/>
      <c r="J85" s="18"/>
      <c r="K85" s="18"/>
      <c r="L85" s="18"/>
      <c r="M85" s="18"/>
    </row>
    <row r="86" spans="1:13" ht="13.5">
      <c r="A86" s="17"/>
      <c r="B86" s="17"/>
      <c r="C86" s="17"/>
      <c r="D86" s="17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13.5">
      <c r="A87" s="17"/>
      <c r="B87" s="17"/>
      <c r="C87" s="17"/>
      <c r="D87" s="17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3.5">
      <c r="A88" s="17"/>
      <c r="B88" s="17"/>
      <c r="C88" s="17"/>
      <c r="D88" s="17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3.5">
      <c r="A89" s="17"/>
      <c r="B89" s="17"/>
      <c r="C89" s="17"/>
      <c r="D89" s="17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3.5">
      <c r="A90" s="17"/>
      <c r="B90" s="17"/>
      <c r="C90" s="17"/>
      <c r="D90" s="17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3.5">
      <c r="A91" s="17"/>
      <c r="B91" s="17"/>
      <c r="C91" s="17"/>
      <c r="D91" s="17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3.5">
      <c r="A92" s="17"/>
      <c r="B92" s="17"/>
      <c r="C92" s="17"/>
      <c r="D92" s="17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3.5">
      <c r="A93" s="17"/>
      <c r="B93" s="17"/>
      <c r="C93" s="17"/>
      <c r="D93" s="17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3.5">
      <c r="A94" s="17"/>
      <c r="B94" s="17"/>
      <c r="C94" s="17"/>
      <c r="D94" s="17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3.5">
      <c r="A95" s="17"/>
      <c r="B95" s="17"/>
      <c r="C95" s="17"/>
      <c r="D95" s="17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3.5">
      <c r="A96" s="17"/>
      <c r="B96" s="17"/>
      <c r="C96" s="17"/>
      <c r="D96" s="17"/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13.5">
      <c r="A97" s="17"/>
      <c r="B97" s="17"/>
      <c r="C97" s="17"/>
      <c r="D97" s="17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3.5">
      <c r="A98" s="17"/>
      <c r="B98" s="17"/>
      <c r="C98" s="17"/>
      <c r="D98" s="17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3.5">
      <c r="A99" s="17"/>
      <c r="B99" s="17"/>
      <c r="C99" s="17"/>
      <c r="D99" s="17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3.5">
      <c r="A100" s="17"/>
      <c r="B100" s="17"/>
      <c r="C100" s="17"/>
      <c r="D100" s="17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3.5">
      <c r="A101" s="17"/>
      <c r="B101" s="17"/>
      <c r="C101" s="17"/>
      <c r="D101" s="17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3.5">
      <c r="A102" s="17"/>
      <c r="B102" s="17"/>
      <c r="C102" s="17"/>
      <c r="D102" s="17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3.5">
      <c r="A103" s="17"/>
      <c r="B103" s="17"/>
      <c r="C103" s="17"/>
      <c r="D103" s="17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3.5">
      <c r="A104" s="17"/>
      <c r="B104" s="17"/>
      <c r="C104" s="17"/>
      <c r="D104" s="17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3.5">
      <c r="A105" s="17"/>
      <c r="B105" s="17"/>
      <c r="C105" s="17"/>
      <c r="D105" s="17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3.5">
      <c r="A106" s="17"/>
      <c r="B106" s="17"/>
      <c r="C106" s="17"/>
      <c r="D106" s="17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3.5">
      <c r="A107" s="17"/>
      <c r="B107" s="17"/>
      <c r="C107" s="17"/>
      <c r="D107" s="17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3.5">
      <c r="A108" s="17"/>
      <c r="B108" s="17"/>
      <c r="C108" s="17"/>
      <c r="D108" s="17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13.5">
      <c r="A109" s="17"/>
      <c r="B109" s="17"/>
      <c r="C109" s="17"/>
      <c r="D109" s="17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ht="13.5">
      <c r="A110" s="17"/>
      <c r="B110" s="17"/>
      <c r="C110" s="17"/>
      <c r="D110" s="17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3.5">
      <c r="A111" s="17"/>
      <c r="B111" s="17"/>
      <c r="C111" s="17"/>
      <c r="D111" s="17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3.5">
      <c r="A112" s="17"/>
      <c r="B112" s="17"/>
      <c r="C112" s="17"/>
      <c r="D112" s="17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ht="13.5">
      <c r="A113" s="17"/>
      <c r="B113" s="17"/>
      <c r="C113" s="17"/>
      <c r="D113" s="17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3.5">
      <c r="A114" s="17"/>
      <c r="B114" s="17"/>
      <c r="C114" s="17"/>
      <c r="D114" s="17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3.5">
      <c r="A115" s="17"/>
      <c r="B115" s="17"/>
      <c r="C115" s="17"/>
      <c r="D115" s="17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3.5">
      <c r="A116" s="17"/>
      <c r="B116" s="17"/>
      <c r="C116" s="17"/>
      <c r="D116" s="17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3.5">
      <c r="A117" s="17"/>
      <c r="B117" s="17"/>
      <c r="C117" s="17"/>
      <c r="D117" s="17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3.5">
      <c r="A118" s="17"/>
      <c r="B118" s="17"/>
      <c r="C118" s="17"/>
      <c r="D118" s="17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ht="13.5">
      <c r="A119" s="17"/>
      <c r="B119" s="17"/>
      <c r="C119" s="17"/>
      <c r="D119" s="17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3.5">
      <c r="A120" s="17"/>
      <c r="B120" s="17"/>
      <c r="C120" s="17"/>
      <c r="D120" s="17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3.5">
      <c r="A121" s="17"/>
      <c r="B121" s="17"/>
      <c r="C121" s="17"/>
      <c r="D121" s="17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3.5">
      <c r="A122" s="17"/>
      <c r="B122" s="17"/>
      <c r="C122" s="17"/>
      <c r="D122" s="17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3.5">
      <c r="A123" s="17"/>
      <c r="B123" s="17"/>
      <c r="C123" s="17"/>
      <c r="D123" s="17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ht="13.5">
      <c r="A124" s="17"/>
      <c r="B124" s="17"/>
      <c r="C124" s="17"/>
      <c r="D124" s="17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ht="13.5">
      <c r="A125" s="17"/>
      <c r="B125" s="17"/>
      <c r="C125" s="17"/>
      <c r="D125" s="17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3.5">
      <c r="A126" s="17"/>
      <c r="B126" s="17"/>
      <c r="C126" s="17"/>
      <c r="D126" s="17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13.5">
      <c r="A127" s="17"/>
      <c r="B127" s="17"/>
      <c r="C127" s="17"/>
      <c r="D127" s="17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ht="13.5">
      <c r="A128" s="17"/>
      <c r="B128" s="17"/>
      <c r="C128" s="17"/>
      <c r="D128" s="17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ht="13.5">
      <c r="A129" s="17"/>
      <c r="B129" s="17"/>
      <c r="C129" s="17"/>
      <c r="D129" s="17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ht="13.5">
      <c r="A130" s="17"/>
      <c r="B130" s="17"/>
      <c r="C130" s="17"/>
      <c r="D130" s="17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ht="13.5">
      <c r="A131" s="17"/>
      <c r="B131" s="17"/>
      <c r="C131" s="17"/>
      <c r="D131" s="17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ht="13.5">
      <c r="A132" s="17"/>
      <c r="B132" s="17"/>
      <c r="C132" s="17"/>
      <c r="D132" s="17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ht="13.5">
      <c r="A133" s="17"/>
      <c r="B133" s="17"/>
      <c r="C133" s="17"/>
      <c r="D133" s="17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ht="13.5">
      <c r="A134" s="17"/>
      <c r="B134" s="17"/>
      <c r="C134" s="17"/>
      <c r="D134" s="17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ht="13.5">
      <c r="A135" s="17"/>
      <c r="B135" s="17"/>
      <c r="C135" s="17"/>
      <c r="D135" s="17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ht="13.5">
      <c r="A136" s="17"/>
      <c r="B136" s="17"/>
      <c r="C136" s="17"/>
      <c r="D136" s="17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ht="13.5">
      <c r="A137" s="17"/>
      <c r="B137" s="17"/>
      <c r="C137" s="17"/>
      <c r="D137" s="17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ht="13.5">
      <c r="A138" s="17"/>
      <c r="B138" s="17"/>
      <c r="C138" s="17"/>
      <c r="D138" s="17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ht="13.5">
      <c r="A139" s="17"/>
      <c r="B139" s="17"/>
      <c r="C139" s="17"/>
      <c r="D139" s="17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ht="13.5">
      <c r="A140" s="17"/>
      <c r="B140" s="17"/>
      <c r="C140" s="17"/>
      <c r="D140" s="17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ht="13.5">
      <c r="A141" s="17"/>
      <c r="B141" s="17"/>
      <c r="C141" s="17"/>
      <c r="D141" s="17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ht="13.5">
      <c r="A142" s="17"/>
      <c r="B142" s="17"/>
      <c r="C142" s="17"/>
      <c r="D142" s="17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ht="13.5">
      <c r="A143" s="17"/>
      <c r="B143" s="17"/>
      <c r="C143" s="17"/>
      <c r="D143" s="17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ht="13.5">
      <c r="A144" s="17"/>
      <c r="B144" s="17"/>
      <c r="C144" s="17"/>
      <c r="D144" s="17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ht="13.5">
      <c r="A145" s="17"/>
      <c r="B145" s="17"/>
      <c r="C145" s="17"/>
      <c r="D145" s="17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ht="13.5">
      <c r="A146" s="17"/>
      <c r="B146" s="17"/>
      <c r="C146" s="17"/>
      <c r="D146" s="17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ht="13.5">
      <c r="A147" s="17"/>
      <c r="B147" s="17"/>
      <c r="C147" s="17"/>
      <c r="D147" s="17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ht="13.5">
      <c r="A148" s="17"/>
      <c r="B148" s="17"/>
      <c r="C148" s="17"/>
      <c r="D148" s="17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ht="13.5">
      <c r="A149" s="17"/>
      <c r="B149" s="17"/>
      <c r="C149" s="17"/>
      <c r="D149" s="17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ht="13.5">
      <c r="A150" s="17"/>
      <c r="B150" s="17"/>
      <c r="C150" s="17"/>
      <c r="D150" s="17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ht="13.5">
      <c r="A151" s="17"/>
      <c r="B151" s="17"/>
      <c r="C151" s="17"/>
      <c r="D151" s="17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ht="13.5">
      <c r="A152" s="17"/>
      <c r="B152" s="17"/>
      <c r="C152" s="17"/>
      <c r="D152" s="17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ht="13.5">
      <c r="A153" s="17"/>
      <c r="B153" s="17"/>
      <c r="C153" s="17"/>
      <c r="D153" s="17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3.5">
      <c r="A154" s="17"/>
      <c r="B154" s="17"/>
      <c r="C154" s="17"/>
      <c r="D154" s="17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ht="13.5">
      <c r="A155" s="17"/>
      <c r="B155" s="17"/>
      <c r="C155" s="17"/>
      <c r="D155" s="17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ht="13.5">
      <c r="A156" s="17"/>
      <c r="B156" s="17"/>
      <c r="C156" s="17"/>
      <c r="D156" s="17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ht="13.5">
      <c r="A157" s="17"/>
      <c r="B157" s="17"/>
      <c r="C157" s="17"/>
      <c r="D157" s="17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ht="13.5">
      <c r="A158" s="17"/>
      <c r="B158" s="17"/>
      <c r="C158" s="17"/>
      <c r="D158" s="17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ht="13.5">
      <c r="A159" s="17"/>
      <c r="B159" s="17"/>
      <c r="C159" s="17"/>
      <c r="D159" s="17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3.5">
      <c r="A160" s="17"/>
      <c r="B160" s="17"/>
      <c r="C160" s="17"/>
      <c r="D160" s="17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ht="13.5">
      <c r="A161" s="17"/>
      <c r="B161" s="17"/>
      <c r="C161" s="17"/>
      <c r="D161" s="17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ht="13.5">
      <c r="A162" s="17"/>
      <c r="B162" s="17"/>
      <c r="C162" s="17"/>
      <c r="D162" s="17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ht="13.5">
      <c r="A163" s="17"/>
      <c r="B163" s="17"/>
      <c r="C163" s="17"/>
      <c r="D163" s="17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ht="13.5">
      <c r="A164" s="17"/>
      <c r="B164" s="17"/>
      <c r="C164" s="17"/>
      <c r="D164" s="17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ht="13.5">
      <c r="A165" s="17"/>
      <c r="B165" s="17"/>
      <c r="C165" s="17"/>
      <c r="D165" s="17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ht="13.5">
      <c r="A166" s="17"/>
      <c r="B166" s="17"/>
      <c r="C166" s="17"/>
      <c r="D166" s="17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ht="13.5">
      <c r="A167" s="17"/>
      <c r="B167" s="17"/>
      <c r="C167" s="17"/>
      <c r="D167" s="17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ht="13.5">
      <c r="A168" s="17"/>
      <c r="B168" s="17"/>
      <c r="C168" s="17"/>
      <c r="D168" s="17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ht="13.5">
      <c r="A169" s="17"/>
      <c r="B169" s="17"/>
      <c r="C169" s="17"/>
      <c r="D169" s="17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ht="13.5">
      <c r="A170" s="17"/>
      <c r="B170" s="17"/>
      <c r="C170" s="17"/>
      <c r="D170" s="17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ht="13.5">
      <c r="A171" s="17"/>
      <c r="B171" s="17"/>
      <c r="C171" s="17"/>
      <c r="D171" s="17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ht="13.5">
      <c r="A172" s="17"/>
      <c r="B172" s="17"/>
      <c r="C172" s="17"/>
      <c r="D172" s="17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ht="13.5">
      <c r="A173" s="17"/>
      <c r="B173" s="17"/>
      <c r="C173" s="17"/>
      <c r="D173" s="17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ht="13.5">
      <c r="A174" s="17"/>
      <c r="B174" s="17"/>
      <c r="C174" s="17"/>
      <c r="D174" s="17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ht="13.5">
      <c r="A175" s="17"/>
      <c r="B175" s="17"/>
      <c r="C175" s="17"/>
      <c r="D175" s="17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ht="13.5">
      <c r="A176" s="17"/>
      <c r="B176" s="17"/>
      <c r="C176" s="17"/>
      <c r="D176" s="17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ht="13.5">
      <c r="A177" s="17"/>
      <c r="B177" s="17"/>
      <c r="C177" s="17"/>
      <c r="D177" s="17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ht="13.5">
      <c r="A178" s="17"/>
      <c r="B178" s="17"/>
      <c r="C178" s="17"/>
      <c r="D178" s="17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ht="13.5">
      <c r="A179" s="17"/>
      <c r="B179" s="17"/>
      <c r="C179" s="17"/>
      <c r="D179" s="17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ht="13.5">
      <c r="A180" s="17"/>
      <c r="B180" s="17"/>
      <c r="C180" s="17"/>
      <c r="D180" s="17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 ht="13.5">
      <c r="A181" s="17"/>
      <c r="B181" s="17"/>
      <c r="C181" s="17"/>
      <c r="D181" s="17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ht="13.5">
      <c r="A182" s="17"/>
      <c r="B182" s="17"/>
      <c r="C182" s="17"/>
      <c r="D182" s="17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 ht="13.5">
      <c r="A183" s="17"/>
      <c r="B183" s="17"/>
      <c r="C183" s="17"/>
      <c r="D183" s="17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ht="13.5">
      <c r="A184" s="17"/>
      <c r="B184" s="17"/>
      <c r="C184" s="17"/>
      <c r="D184" s="17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ht="13.5">
      <c r="A185" s="17"/>
      <c r="B185" s="17"/>
      <c r="C185" s="17"/>
      <c r="D185" s="17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ht="13.5">
      <c r="A186" s="17"/>
      <c r="B186" s="17"/>
      <c r="C186" s="17"/>
      <c r="D186" s="17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ht="13.5">
      <c r="A187" s="17"/>
      <c r="B187" s="17"/>
      <c r="C187" s="17"/>
      <c r="D187" s="17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ht="13.5">
      <c r="A188" s="17"/>
      <c r="B188" s="17"/>
      <c r="C188" s="17"/>
      <c r="D188" s="17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ht="13.5">
      <c r="A189" s="17"/>
      <c r="B189" s="17"/>
      <c r="C189" s="17"/>
      <c r="D189" s="17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13.5">
      <c r="A190" s="17"/>
      <c r="B190" s="17"/>
      <c r="C190" s="17"/>
      <c r="D190" s="17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ht="13.5">
      <c r="A191" s="17"/>
      <c r="B191" s="17"/>
      <c r="C191" s="17"/>
      <c r="D191" s="17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ht="13.5">
      <c r="A192" s="17"/>
      <c r="B192" s="17"/>
      <c r="C192" s="17"/>
      <c r="D192" s="17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ht="13.5">
      <c r="A193" s="17"/>
      <c r="B193" s="17"/>
      <c r="C193" s="17"/>
      <c r="D193" s="17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ht="13.5">
      <c r="A194" s="17"/>
      <c r="B194" s="17"/>
      <c r="C194" s="17"/>
      <c r="D194" s="17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ht="13.5">
      <c r="A195" s="17"/>
      <c r="B195" s="17"/>
      <c r="C195" s="17"/>
      <c r="D195" s="17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ht="13.5">
      <c r="A196" s="17"/>
      <c r="B196" s="17"/>
      <c r="C196" s="17"/>
      <c r="D196" s="17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ht="13.5">
      <c r="A197" s="17"/>
      <c r="B197" s="17"/>
      <c r="C197" s="17"/>
      <c r="D197" s="17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ht="13.5">
      <c r="A198" s="17"/>
      <c r="B198" s="17"/>
      <c r="C198" s="17"/>
      <c r="D198" s="17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ht="13.5">
      <c r="A199" s="17"/>
      <c r="B199" s="17"/>
      <c r="C199" s="17"/>
      <c r="D199" s="17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ht="13.5">
      <c r="A200" s="17"/>
      <c r="B200" s="17"/>
      <c r="C200" s="17"/>
      <c r="D200" s="17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 ht="13.5">
      <c r="A201" s="17"/>
      <c r="B201" s="17"/>
      <c r="C201" s="17"/>
      <c r="D201" s="17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ht="13.5">
      <c r="A202" s="17"/>
      <c r="B202" s="17"/>
      <c r="C202" s="17"/>
      <c r="D202" s="17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ht="13.5">
      <c r="A203" s="17"/>
      <c r="B203" s="17"/>
      <c r="C203" s="17"/>
      <c r="D203" s="17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 ht="13.5">
      <c r="A204" s="17"/>
      <c r="B204" s="17"/>
      <c r="C204" s="17"/>
      <c r="D204" s="17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 ht="13.5">
      <c r="A205" s="17"/>
      <c r="B205" s="17"/>
      <c r="C205" s="17"/>
      <c r="D205" s="17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 ht="13.5">
      <c r="A206" s="17"/>
      <c r="B206" s="17"/>
      <c r="C206" s="17"/>
      <c r="D206" s="17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 ht="13.5">
      <c r="A207" s="17"/>
      <c r="B207" s="17"/>
      <c r="C207" s="17"/>
      <c r="D207" s="17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 ht="13.5">
      <c r="A208" s="17"/>
      <c r="B208" s="17"/>
      <c r="C208" s="17"/>
      <c r="D208" s="17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 ht="13.5">
      <c r="A209" s="17"/>
      <c r="B209" s="17"/>
      <c r="C209" s="17"/>
      <c r="D209" s="17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 ht="13.5">
      <c r="A210" s="17"/>
      <c r="B210" s="17"/>
      <c r="C210" s="17"/>
      <c r="D210" s="17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 ht="13.5">
      <c r="A211" s="17"/>
      <c r="B211" s="17"/>
      <c r="C211" s="17"/>
      <c r="D211" s="17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ht="13.5">
      <c r="A212" s="17"/>
      <c r="B212" s="17"/>
      <c r="C212" s="17"/>
      <c r="D212" s="17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 ht="13.5">
      <c r="A213" s="17"/>
      <c r="B213" s="17"/>
      <c r="C213" s="17"/>
      <c r="D213" s="17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 ht="13.5">
      <c r="A214" s="17"/>
      <c r="B214" s="17"/>
      <c r="C214" s="17"/>
      <c r="D214" s="17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 ht="13.5">
      <c r="A215" s="17"/>
      <c r="B215" s="17"/>
      <c r="C215" s="17"/>
      <c r="D215" s="17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 ht="13.5">
      <c r="A216" s="17"/>
      <c r="B216" s="17"/>
      <c r="C216" s="17"/>
      <c r="D216" s="17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 ht="13.5">
      <c r="A217" s="17"/>
      <c r="B217" s="17"/>
      <c r="C217" s="17"/>
      <c r="D217" s="17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ht="13.5">
      <c r="A218" s="17"/>
      <c r="B218" s="17"/>
      <c r="C218" s="17"/>
      <c r="D218" s="17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 ht="13.5">
      <c r="A219" s="17"/>
      <c r="B219" s="17"/>
      <c r="C219" s="17"/>
      <c r="D219" s="17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 ht="13.5">
      <c r="A220" s="17"/>
      <c r="B220" s="17"/>
      <c r="C220" s="17"/>
      <c r="D220" s="17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 ht="13.5">
      <c r="A221" s="17"/>
      <c r="B221" s="17"/>
      <c r="C221" s="17"/>
      <c r="D221" s="17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7"/>
      <c r="B222" s="17"/>
      <c r="C222" s="17"/>
      <c r="D222" s="17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ht="13.5">
      <c r="A223" s="17"/>
      <c r="B223" s="17"/>
      <c r="C223" s="17"/>
      <c r="D223" s="17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 ht="13.5">
      <c r="A224" s="17"/>
      <c r="B224" s="17"/>
      <c r="C224" s="17"/>
      <c r="D224" s="17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 ht="13.5">
      <c r="A225" s="17"/>
      <c r="B225" s="17"/>
      <c r="C225" s="17"/>
      <c r="D225" s="17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ht="13.5">
      <c r="A226" s="17"/>
      <c r="B226" s="17"/>
      <c r="C226" s="17"/>
      <c r="D226" s="17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 ht="13.5">
      <c r="A227" s="17"/>
      <c r="B227" s="17"/>
      <c r="C227" s="17"/>
      <c r="D227" s="17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1:13" ht="13.5">
      <c r="A228" s="17"/>
      <c r="B228" s="17"/>
      <c r="C228" s="17"/>
      <c r="D228" s="17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 ht="13.5">
      <c r="A229" s="17"/>
      <c r="B229" s="17"/>
      <c r="C229" s="17"/>
      <c r="D229" s="17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7"/>
      <c r="B230" s="17"/>
      <c r="C230" s="17"/>
      <c r="D230" s="17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 ht="13.5">
      <c r="A231" s="17"/>
      <c r="B231" s="17"/>
      <c r="C231" s="17"/>
      <c r="D231" s="17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ht="13.5">
      <c r="A232" s="17"/>
      <c r="B232" s="17"/>
      <c r="C232" s="17"/>
      <c r="D232" s="17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 ht="13.5">
      <c r="A233" s="17"/>
      <c r="B233" s="17"/>
      <c r="C233" s="17"/>
      <c r="D233" s="17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 ht="13.5">
      <c r="A234" s="17"/>
      <c r="B234" s="17"/>
      <c r="C234" s="17"/>
      <c r="D234" s="17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 ht="13.5">
      <c r="A235" s="17"/>
      <c r="B235" s="17"/>
      <c r="C235" s="17"/>
      <c r="D235" s="17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 ht="13.5">
      <c r="A236" s="17"/>
      <c r="B236" s="17"/>
      <c r="C236" s="17"/>
      <c r="D236" s="17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7"/>
      <c r="B237" s="17"/>
      <c r="C237" s="17"/>
      <c r="D237" s="17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 ht="13.5">
      <c r="A238" s="17"/>
      <c r="B238" s="17"/>
      <c r="C238" s="17"/>
      <c r="D238" s="17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 ht="13.5">
      <c r="A239" s="17"/>
      <c r="B239" s="17"/>
      <c r="C239" s="17"/>
      <c r="D239" s="17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 ht="13.5">
      <c r="A240" s="17"/>
      <c r="B240" s="17"/>
      <c r="C240" s="17"/>
      <c r="D240" s="17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 ht="13.5">
      <c r="A241" s="17"/>
      <c r="B241" s="17"/>
      <c r="C241" s="17"/>
      <c r="D241" s="17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 ht="13.5">
      <c r="A242" s="17"/>
      <c r="B242" s="17"/>
      <c r="C242" s="17"/>
      <c r="D242" s="17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 ht="13.5">
      <c r="A243" s="17"/>
      <c r="B243" s="17"/>
      <c r="C243" s="17"/>
      <c r="D243" s="17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7"/>
      <c r="B244" s="17"/>
      <c r="C244" s="17"/>
      <c r="D244" s="17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ht="13.5">
      <c r="A245" s="17"/>
      <c r="B245" s="17"/>
      <c r="C245" s="17"/>
      <c r="D245" s="17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 ht="13.5">
      <c r="A246" s="17"/>
      <c r="B246" s="17"/>
      <c r="C246" s="17"/>
      <c r="D246" s="17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 ht="13.5">
      <c r="A247" s="17"/>
      <c r="B247" s="17"/>
      <c r="C247" s="17"/>
      <c r="D247" s="17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 ht="13.5">
      <c r="A248" s="17"/>
      <c r="B248" s="17"/>
      <c r="C248" s="17"/>
      <c r="D248" s="17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 ht="13.5">
      <c r="A249" s="17"/>
      <c r="B249" s="17"/>
      <c r="C249" s="17"/>
      <c r="D249" s="17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 ht="13.5">
      <c r="A250" s="17"/>
      <c r="B250" s="17"/>
      <c r="C250" s="17"/>
      <c r="D250" s="17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7"/>
      <c r="B251" s="17"/>
      <c r="C251" s="17"/>
      <c r="D251" s="17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 ht="13.5">
      <c r="A252" s="17"/>
      <c r="B252" s="17"/>
      <c r="C252" s="17"/>
      <c r="D252" s="17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 ht="13.5">
      <c r="A253" s="17"/>
      <c r="B253" s="17"/>
      <c r="C253" s="17"/>
      <c r="D253" s="17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 ht="13.5">
      <c r="A254" s="17"/>
      <c r="B254" s="17"/>
      <c r="C254" s="17"/>
      <c r="D254" s="17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 ht="13.5">
      <c r="A255" s="17"/>
      <c r="B255" s="17"/>
      <c r="C255" s="17"/>
      <c r="D255" s="17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 ht="13.5">
      <c r="A256" s="17"/>
      <c r="B256" s="17"/>
      <c r="C256" s="17"/>
      <c r="D256" s="17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 ht="13.5">
      <c r="A257" s="17"/>
      <c r="B257" s="17"/>
      <c r="C257" s="17"/>
      <c r="D257" s="17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7"/>
      <c r="B258" s="17"/>
      <c r="C258" s="17"/>
      <c r="D258" s="17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 ht="13.5">
      <c r="A259" s="17"/>
      <c r="B259" s="17"/>
      <c r="C259" s="17"/>
      <c r="D259" s="17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 ht="13.5">
      <c r="A260" s="17"/>
      <c r="B260" s="17"/>
      <c r="C260" s="17"/>
      <c r="D260" s="17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 ht="13.5">
      <c r="A261" s="17"/>
      <c r="B261" s="17"/>
      <c r="C261" s="17"/>
      <c r="D261" s="17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 ht="13.5">
      <c r="A262" s="17"/>
      <c r="B262" s="17"/>
      <c r="C262" s="17"/>
      <c r="D262" s="17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3" ht="13.5">
      <c r="A263" s="17"/>
      <c r="B263" s="17"/>
      <c r="C263" s="17"/>
      <c r="D263" s="17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1:13" ht="13.5">
      <c r="A264" s="17"/>
      <c r="B264" s="17"/>
      <c r="C264" s="17"/>
      <c r="D264" s="17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7"/>
      <c r="B265" s="17"/>
      <c r="C265" s="17"/>
      <c r="D265" s="17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 ht="13.5">
      <c r="A266" s="17"/>
      <c r="B266" s="17"/>
      <c r="C266" s="17"/>
      <c r="D266" s="17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1:13" ht="13.5">
      <c r="A267" s="17"/>
      <c r="B267" s="17"/>
      <c r="C267" s="17"/>
      <c r="D267" s="17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1:13" ht="13.5">
      <c r="A268" s="17"/>
      <c r="B268" s="17"/>
      <c r="C268" s="17"/>
      <c r="D268" s="17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1:13" ht="13.5">
      <c r="A269" s="17"/>
      <c r="B269" s="17"/>
      <c r="C269" s="17"/>
      <c r="D269" s="17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1:13" ht="13.5">
      <c r="A270" s="17"/>
      <c r="B270" s="17"/>
      <c r="C270" s="17"/>
      <c r="D270" s="17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 ht="13.5">
      <c r="A271" s="17"/>
      <c r="B271" s="17"/>
      <c r="C271" s="17"/>
      <c r="D271" s="17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7"/>
      <c r="B272" s="17"/>
      <c r="C272" s="17"/>
      <c r="D272" s="17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1:13" ht="13.5">
      <c r="A273" s="17"/>
      <c r="B273" s="17"/>
      <c r="C273" s="17"/>
      <c r="D273" s="17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1:13" ht="13.5">
      <c r="A274" s="17"/>
      <c r="B274" s="17"/>
      <c r="C274" s="17"/>
      <c r="D274" s="17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1:13" ht="13.5">
      <c r="A275" s="17"/>
      <c r="B275" s="17"/>
      <c r="C275" s="17"/>
      <c r="D275" s="17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1:13" ht="13.5">
      <c r="A276" s="17"/>
      <c r="B276" s="17"/>
      <c r="C276" s="17"/>
      <c r="D276" s="17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 ht="13.5">
      <c r="A277" s="17"/>
      <c r="B277" s="17"/>
      <c r="C277" s="17"/>
      <c r="D277" s="17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1:13" ht="13.5">
      <c r="A278" s="17"/>
      <c r="B278" s="17"/>
      <c r="C278" s="17"/>
      <c r="D278" s="17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7"/>
      <c r="B279" s="17"/>
      <c r="C279" s="17"/>
      <c r="D279" s="17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 ht="13.5">
      <c r="A280" s="17"/>
      <c r="B280" s="17"/>
      <c r="C280" s="17"/>
      <c r="D280" s="17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1:13" ht="13.5">
      <c r="A281" s="17"/>
      <c r="B281" s="17"/>
      <c r="C281" s="17"/>
      <c r="D281" s="17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 ht="13.5">
      <c r="A282" s="17"/>
      <c r="B282" s="17"/>
      <c r="C282" s="17"/>
      <c r="D282" s="17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1:13" ht="13.5">
      <c r="A283" s="17"/>
      <c r="B283" s="17"/>
      <c r="C283" s="17"/>
      <c r="D283" s="17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 ht="13.5">
      <c r="A284" s="17"/>
      <c r="B284" s="17"/>
      <c r="C284" s="17"/>
      <c r="D284" s="17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1:13" ht="13.5">
      <c r="A285" s="17"/>
      <c r="B285" s="17"/>
      <c r="C285" s="17"/>
      <c r="D285" s="17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7"/>
      <c r="B286" s="17"/>
      <c r="C286" s="17"/>
      <c r="D286" s="17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1:13" ht="13.5">
      <c r="A287" s="17"/>
      <c r="B287" s="17"/>
      <c r="C287" s="17"/>
      <c r="D287" s="17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1:13" ht="13.5">
      <c r="A288" s="17"/>
      <c r="B288" s="17"/>
      <c r="C288" s="17"/>
      <c r="D288" s="17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 ht="13.5">
      <c r="A289" s="17"/>
      <c r="B289" s="17"/>
      <c r="C289" s="17"/>
      <c r="D289" s="17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1:13" ht="13.5">
      <c r="A290" s="17"/>
      <c r="B290" s="17"/>
      <c r="C290" s="17"/>
      <c r="D290" s="17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13" ht="13.5">
      <c r="A291" s="17"/>
      <c r="B291" s="17"/>
      <c r="C291" s="17"/>
      <c r="D291" s="17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 ht="13.5">
      <c r="A292" s="17"/>
      <c r="B292" s="17"/>
      <c r="C292" s="17"/>
      <c r="D292" s="17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1:13" ht="13.5">
      <c r="A293" s="17"/>
      <c r="B293" s="17"/>
      <c r="C293" s="17"/>
      <c r="D293" s="17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7"/>
      <c r="B294" s="17"/>
      <c r="C294" s="17"/>
      <c r="D294" s="17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 ht="13.5">
      <c r="A295" s="17"/>
      <c r="B295" s="17"/>
      <c r="C295" s="17"/>
      <c r="D295" s="17"/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1:13" ht="13.5">
      <c r="A296" s="17"/>
      <c r="B296" s="17"/>
      <c r="C296" s="17"/>
      <c r="D296" s="17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 ht="13.5">
      <c r="A297" s="17"/>
      <c r="B297" s="17"/>
      <c r="C297" s="17"/>
      <c r="D297" s="17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1:13" ht="13.5">
      <c r="A298" s="17"/>
      <c r="B298" s="17"/>
      <c r="C298" s="17"/>
      <c r="D298" s="17"/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1:13" ht="13.5">
      <c r="A299" s="17"/>
      <c r="B299" s="17"/>
      <c r="C299" s="17"/>
      <c r="D299" s="17"/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1:13" ht="13.5">
      <c r="A300" s="17"/>
      <c r="B300" s="17"/>
      <c r="C300" s="17"/>
      <c r="D300" s="17"/>
      <c r="E300" s="18"/>
      <c r="F300" s="18"/>
      <c r="G300" s="18"/>
      <c r="H300" s="18"/>
      <c r="I300" s="18"/>
      <c r="J300" s="18"/>
      <c r="K300" s="18"/>
      <c r="L300" s="18"/>
      <c r="M300" s="18"/>
    </row>
    <row r="301" spans="1:13" ht="13.5">
      <c r="A301" s="17"/>
      <c r="B301" s="17"/>
      <c r="C301" s="17"/>
      <c r="D301" s="17"/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7"/>
      <c r="B302" s="17"/>
      <c r="C302" s="17"/>
      <c r="D302" s="17"/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1:13" ht="13.5">
      <c r="A303" s="17"/>
      <c r="B303" s="17"/>
      <c r="C303" s="17"/>
      <c r="D303" s="17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 ht="13.5">
      <c r="A304" s="17"/>
      <c r="B304" s="17"/>
      <c r="C304" s="17"/>
      <c r="D304" s="17"/>
      <c r="E304" s="18"/>
      <c r="F304" s="18"/>
      <c r="G304" s="18"/>
      <c r="H304" s="18"/>
      <c r="I304" s="18"/>
      <c r="J304" s="18"/>
      <c r="K304" s="18"/>
      <c r="L304" s="18"/>
      <c r="M304" s="18"/>
    </row>
    <row r="305" spans="1:13" ht="13.5">
      <c r="A305" s="17"/>
      <c r="B305" s="17"/>
      <c r="C305" s="17"/>
      <c r="D305" s="17"/>
      <c r="E305" s="18"/>
      <c r="F305" s="18"/>
      <c r="G305" s="18"/>
      <c r="H305" s="18"/>
      <c r="I305" s="18"/>
      <c r="J305" s="18"/>
      <c r="K305" s="18"/>
      <c r="L305" s="18"/>
      <c r="M305" s="18"/>
    </row>
    <row r="306" spans="1:13" ht="13.5">
      <c r="A306" s="17"/>
      <c r="B306" s="17"/>
      <c r="C306" s="17"/>
      <c r="D306" s="17"/>
      <c r="E306" s="18"/>
      <c r="F306" s="18"/>
      <c r="G306" s="18"/>
      <c r="H306" s="18"/>
      <c r="I306" s="18"/>
      <c r="J306" s="18"/>
      <c r="K306" s="18"/>
      <c r="L306" s="18"/>
      <c r="M306" s="18"/>
    </row>
    <row r="307" spans="1:13" ht="13.5">
      <c r="A307" s="17"/>
      <c r="B307" s="17"/>
      <c r="C307" s="17"/>
      <c r="D307" s="17"/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1:13" ht="13.5">
      <c r="A308" s="17"/>
      <c r="B308" s="17"/>
      <c r="C308" s="17"/>
      <c r="D308" s="17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 ht="13.5">
      <c r="A309" s="17"/>
      <c r="B309" s="17"/>
      <c r="C309" s="17"/>
      <c r="D309" s="17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7"/>
      <c r="B310" s="17"/>
      <c r="C310" s="17"/>
      <c r="D310" s="17"/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1:13" ht="13.5">
      <c r="A311" s="17"/>
      <c r="B311" s="17"/>
      <c r="C311" s="17"/>
      <c r="D311" s="17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 ht="13.5">
      <c r="A312" s="17"/>
      <c r="B312" s="17"/>
      <c r="C312" s="17"/>
      <c r="D312" s="17"/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1:13" ht="13.5">
      <c r="A313" s="17"/>
      <c r="B313" s="17"/>
      <c r="C313" s="17"/>
      <c r="D313" s="17"/>
      <c r="E313" s="18"/>
      <c r="F313" s="18"/>
      <c r="G313" s="18"/>
      <c r="H313" s="18"/>
      <c r="I313" s="18"/>
      <c r="J313" s="18"/>
      <c r="K313" s="18"/>
      <c r="L313" s="18"/>
      <c r="M313" s="18"/>
    </row>
    <row r="314" spans="1:13" ht="13.5">
      <c r="A314" s="17"/>
      <c r="B314" s="17"/>
      <c r="C314" s="17"/>
      <c r="D314" s="17"/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1:13" ht="13.5">
      <c r="A315" s="17"/>
      <c r="B315" s="17"/>
      <c r="C315" s="17"/>
      <c r="D315" s="17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 ht="13.5">
      <c r="A316" s="17"/>
      <c r="B316" s="17"/>
      <c r="C316" s="17"/>
      <c r="D316" s="17"/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1:13" ht="13.5">
      <c r="A317" s="17"/>
      <c r="B317" s="17"/>
      <c r="C317" s="17"/>
      <c r="D317" s="17"/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1:13" ht="13.5">
      <c r="A318" s="17"/>
      <c r="B318" s="17"/>
      <c r="C318" s="17"/>
      <c r="D318" s="17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 ht="13.5">
      <c r="A319" s="17"/>
      <c r="B319" s="17"/>
      <c r="C319" s="17"/>
      <c r="D319" s="17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 ht="13.5">
      <c r="A320" s="17"/>
      <c r="B320" s="17"/>
      <c r="C320" s="17"/>
      <c r="D320" s="17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 ht="13.5">
      <c r="A321" s="17"/>
      <c r="B321" s="17"/>
      <c r="C321" s="17"/>
      <c r="D321" s="17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 ht="13.5">
      <c r="A322" s="17"/>
      <c r="B322" s="17"/>
      <c r="C322" s="17"/>
      <c r="D322" s="17"/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1:13" ht="13.5">
      <c r="A323" s="17"/>
      <c r="B323" s="17"/>
      <c r="C323" s="17"/>
      <c r="D323" s="17"/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1:13" ht="13.5">
      <c r="A324" s="17"/>
      <c r="B324" s="17"/>
      <c r="C324" s="17"/>
      <c r="D324" s="17"/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1:13" ht="13.5">
      <c r="A325" s="17"/>
      <c r="B325" s="17"/>
      <c r="C325" s="17"/>
      <c r="D325" s="17"/>
      <c r="E325" s="18"/>
      <c r="F325" s="18"/>
      <c r="G325" s="18"/>
      <c r="H325" s="18"/>
      <c r="I325" s="18"/>
      <c r="J325" s="18"/>
      <c r="K325" s="18"/>
      <c r="L325" s="18"/>
      <c r="M325" s="18"/>
    </row>
    <row r="326" spans="1:13" ht="13.5">
      <c r="A326" s="17"/>
      <c r="B326" s="17"/>
      <c r="C326" s="17"/>
      <c r="D326" s="17"/>
      <c r="E326" s="18"/>
      <c r="F326" s="18"/>
      <c r="G326" s="18"/>
      <c r="H326" s="18"/>
      <c r="I326" s="18"/>
      <c r="J326" s="18"/>
      <c r="K326" s="18"/>
      <c r="L326" s="18"/>
      <c r="M326" s="18"/>
    </row>
    <row r="327" spans="1:13" ht="13.5">
      <c r="A327" s="17"/>
      <c r="B327" s="17"/>
      <c r="C327" s="17"/>
      <c r="D327" s="17"/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1:13" ht="13.5">
      <c r="A328" s="17"/>
      <c r="B328" s="17"/>
      <c r="C328" s="17"/>
      <c r="D328" s="17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 ht="13.5">
      <c r="A329" s="17"/>
      <c r="B329" s="17"/>
      <c r="C329" s="17"/>
      <c r="D329" s="17"/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1:13" ht="13.5">
      <c r="A330" s="17"/>
      <c r="B330" s="17"/>
      <c r="C330" s="17"/>
      <c r="D330" s="17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 ht="13.5">
      <c r="A331" s="17"/>
      <c r="B331" s="17"/>
      <c r="C331" s="17"/>
      <c r="D331" s="17"/>
      <c r="E331" s="18"/>
      <c r="F331" s="18"/>
      <c r="G331" s="18"/>
      <c r="H331" s="18"/>
      <c r="I331" s="18"/>
      <c r="J331" s="18"/>
      <c r="K331" s="18"/>
      <c r="L331" s="18"/>
      <c r="M331" s="18"/>
    </row>
    <row r="332" spans="1:13" ht="13.5">
      <c r="A332" s="17"/>
      <c r="B332" s="17"/>
      <c r="C332" s="17"/>
      <c r="D332" s="17"/>
      <c r="E332" s="18"/>
      <c r="F332" s="18"/>
      <c r="G332" s="18"/>
      <c r="H332" s="18"/>
      <c r="I332" s="18"/>
      <c r="J332" s="18"/>
      <c r="K332" s="18"/>
      <c r="L332" s="18"/>
      <c r="M332" s="18"/>
    </row>
    <row r="333" spans="1:13" ht="13.5">
      <c r="A333" s="17"/>
      <c r="B333" s="17"/>
      <c r="C333" s="17"/>
      <c r="D333" s="17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 ht="13.5">
      <c r="A334" s="17"/>
      <c r="B334" s="17"/>
      <c r="C334" s="17"/>
      <c r="D334" s="17"/>
      <c r="E334" s="18"/>
      <c r="F334" s="18"/>
      <c r="G334" s="18"/>
      <c r="H334" s="18"/>
      <c r="I334" s="18"/>
      <c r="J334" s="18"/>
      <c r="K334" s="18"/>
      <c r="L334" s="18"/>
      <c r="M334" s="18"/>
    </row>
    <row r="335" spans="1:13" ht="13.5">
      <c r="A335" s="17"/>
      <c r="B335" s="17"/>
      <c r="C335" s="17"/>
      <c r="D335" s="17"/>
      <c r="E335" s="18"/>
      <c r="F335" s="18"/>
      <c r="G335" s="18"/>
      <c r="H335" s="18"/>
      <c r="I335" s="18"/>
      <c r="J335" s="18"/>
      <c r="K335" s="18"/>
      <c r="L335" s="18"/>
      <c r="M335" s="18"/>
    </row>
    <row r="336" spans="1:13" ht="13.5">
      <c r="A336" s="17"/>
      <c r="B336" s="17"/>
      <c r="C336" s="17"/>
      <c r="D336" s="17"/>
      <c r="E336" s="18"/>
      <c r="F336" s="18"/>
      <c r="G336" s="18"/>
      <c r="H336" s="18"/>
      <c r="I336" s="18"/>
      <c r="J336" s="18"/>
      <c r="K336" s="18"/>
      <c r="L336" s="18"/>
      <c r="M336" s="18"/>
    </row>
    <row r="337" spans="1:13" ht="13.5">
      <c r="A337" s="17"/>
      <c r="B337" s="17"/>
      <c r="C337" s="17"/>
      <c r="D337" s="17"/>
      <c r="E337" s="18"/>
      <c r="F337" s="18"/>
      <c r="G337" s="18"/>
      <c r="H337" s="18"/>
      <c r="I337" s="18"/>
      <c r="J337" s="18"/>
      <c r="K337" s="18"/>
      <c r="L337" s="18"/>
      <c r="M337" s="18"/>
    </row>
    <row r="338" spans="1:13" ht="13.5">
      <c r="A338" s="17"/>
      <c r="B338" s="17"/>
      <c r="C338" s="17"/>
      <c r="D338" s="17"/>
      <c r="E338" s="18"/>
      <c r="F338" s="18"/>
      <c r="G338" s="18"/>
      <c r="H338" s="18"/>
      <c r="I338" s="18"/>
      <c r="J338" s="18"/>
      <c r="K338" s="18"/>
      <c r="L338" s="18"/>
      <c r="M338" s="18"/>
    </row>
    <row r="339" spans="1:13" ht="13.5">
      <c r="A339" s="17"/>
      <c r="B339" s="17"/>
      <c r="C339" s="17"/>
      <c r="D339" s="17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 ht="13.5">
      <c r="A340" s="17"/>
      <c r="B340" s="17"/>
      <c r="C340" s="17"/>
      <c r="D340" s="17"/>
      <c r="E340" s="18"/>
      <c r="F340" s="18"/>
      <c r="G340" s="18"/>
      <c r="H340" s="18"/>
      <c r="I340" s="18"/>
      <c r="J340" s="18"/>
      <c r="K340" s="18"/>
      <c r="L340" s="18"/>
      <c r="M340" s="18"/>
    </row>
    <row r="341" spans="1:13" ht="13.5">
      <c r="A341" s="17"/>
      <c r="B341" s="17"/>
      <c r="C341" s="17"/>
      <c r="D341" s="17"/>
      <c r="E341" s="18"/>
      <c r="F341" s="18"/>
      <c r="G341" s="18"/>
      <c r="H341" s="18"/>
      <c r="I341" s="18"/>
      <c r="J341" s="18"/>
      <c r="K341" s="18"/>
      <c r="L341" s="18"/>
      <c r="M341" s="18"/>
    </row>
    <row r="342" spans="1:13" ht="13.5">
      <c r="A342" s="17"/>
      <c r="B342" s="17"/>
      <c r="C342" s="17"/>
      <c r="D342" s="17"/>
      <c r="E342" s="18"/>
      <c r="F342" s="18"/>
      <c r="G342" s="18"/>
      <c r="H342" s="18"/>
      <c r="I342" s="18"/>
      <c r="J342" s="18"/>
      <c r="K342" s="18"/>
      <c r="L342" s="18"/>
      <c r="M342" s="18"/>
    </row>
    <row r="343" spans="1:13" ht="13.5">
      <c r="A343" s="17"/>
      <c r="B343" s="17"/>
      <c r="C343" s="17"/>
      <c r="D343" s="17"/>
      <c r="E343" s="18"/>
      <c r="F343" s="18"/>
      <c r="G343" s="18"/>
      <c r="H343" s="18"/>
      <c r="I343" s="18"/>
      <c r="J343" s="18"/>
      <c r="K343" s="18"/>
      <c r="L343" s="18"/>
      <c r="M343" s="18"/>
    </row>
    <row r="344" spans="1:13" ht="13.5">
      <c r="A344" s="17"/>
      <c r="B344" s="17"/>
      <c r="C344" s="17"/>
      <c r="D344" s="17"/>
      <c r="E344" s="18"/>
      <c r="F344" s="18"/>
      <c r="G344" s="18"/>
      <c r="H344" s="18"/>
      <c r="I344" s="18"/>
      <c r="J344" s="18"/>
      <c r="K344" s="18"/>
      <c r="L344" s="18"/>
      <c r="M344" s="18"/>
    </row>
    <row r="345" spans="1:13" ht="13.5">
      <c r="A345" s="17"/>
      <c r="B345" s="17"/>
      <c r="C345" s="17"/>
      <c r="D345" s="17"/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1:13" ht="13.5">
      <c r="A346" s="17"/>
      <c r="B346" s="17"/>
      <c r="C346" s="17"/>
      <c r="D346" s="17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1:13" ht="13.5">
      <c r="A347" s="17"/>
      <c r="B347" s="17"/>
      <c r="C347" s="17"/>
      <c r="D347" s="17"/>
      <c r="E347" s="18"/>
      <c r="F347" s="18"/>
      <c r="G347" s="18"/>
      <c r="H347" s="18"/>
      <c r="I347" s="18"/>
      <c r="J347" s="18"/>
      <c r="K347" s="18"/>
      <c r="L347" s="18"/>
      <c r="M347" s="18"/>
    </row>
    <row r="348" spans="1:13" ht="13.5">
      <c r="A348" s="17"/>
      <c r="B348" s="17"/>
      <c r="C348" s="17"/>
      <c r="D348" s="17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 ht="13.5">
      <c r="A349" s="17"/>
      <c r="B349" s="17"/>
      <c r="C349" s="17"/>
      <c r="D349" s="17"/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1:13" ht="13.5">
      <c r="A350" s="17"/>
      <c r="B350" s="17"/>
      <c r="C350" s="17"/>
      <c r="D350" s="17"/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1:13" ht="13.5">
      <c r="A351" s="17"/>
      <c r="B351" s="17"/>
      <c r="C351" s="17"/>
      <c r="D351" s="17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 ht="13.5">
      <c r="A352" s="17"/>
      <c r="B352" s="17"/>
      <c r="C352" s="17"/>
      <c r="D352" s="17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 ht="13.5">
      <c r="A353" s="17"/>
      <c r="B353" s="17"/>
      <c r="C353" s="17"/>
      <c r="D353" s="17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1:13" ht="13.5">
      <c r="A354" s="17"/>
      <c r="B354" s="17"/>
      <c r="C354" s="17"/>
      <c r="D354" s="17"/>
      <c r="E354" s="18"/>
      <c r="F354" s="18"/>
      <c r="G354" s="18"/>
      <c r="H354" s="18"/>
      <c r="I354" s="18"/>
      <c r="J354" s="18"/>
      <c r="K354" s="18"/>
      <c r="L354" s="18"/>
      <c r="M354" s="18"/>
    </row>
    <row r="355" spans="1:13" ht="13.5">
      <c r="A355" s="17"/>
      <c r="B355" s="17"/>
      <c r="C355" s="17"/>
      <c r="D355" s="17"/>
      <c r="E355" s="18"/>
      <c r="F355" s="18"/>
      <c r="G355" s="18"/>
      <c r="H355" s="18"/>
      <c r="I355" s="18"/>
      <c r="J355" s="18"/>
      <c r="K355" s="18"/>
      <c r="L355" s="18"/>
      <c r="M355" s="18"/>
    </row>
    <row r="356" spans="1:13" ht="13.5">
      <c r="A356" s="17"/>
      <c r="B356" s="17"/>
      <c r="C356" s="17"/>
      <c r="D356" s="17"/>
      <c r="E356" s="18"/>
      <c r="F356" s="18"/>
      <c r="G356" s="18"/>
      <c r="H356" s="18"/>
      <c r="I356" s="18"/>
      <c r="J356" s="18"/>
      <c r="K356" s="18"/>
      <c r="L356" s="18"/>
      <c r="M356" s="18"/>
    </row>
    <row r="357" spans="1:13" ht="13.5">
      <c r="A357" s="17"/>
      <c r="B357" s="17"/>
      <c r="C357" s="17"/>
      <c r="D357" s="17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1:13" ht="13.5">
      <c r="A358" s="17"/>
      <c r="B358" s="17"/>
      <c r="C358" s="17"/>
      <c r="D358" s="17"/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1:13" ht="13.5">
      <c r="A359" s="17"/>
      <c r="B359" s="17"/>
      <c r="C359" s="17"/>
      <c r="D359" s="17"/>
      <c r="E359" s="18"/>
      <c r="F359" s="18"/>
      <c r="G359" s="18"/>
      <c r="H359" s="18"/>
      <c r="I359" s="18"/>
      <c r="J359" s="18"/>
      <c r="K359" s="18"/>
      <c r="L359" s="18"/>
      <c r="M359" s="18"/>
    </row>
    <row r="360" spans="1:13" ht="13.5">
      <c r="A360" s="17"/>
      <c r="B360" s="17"/>
      <c r="C360" s="17"/>
      <c r="D360" s="17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1:13" ht="13.5">
      <c r="A361" s="17"/>
      <c r="B361" s="17"/>
      <c r="C361" s="17"/>
      <c r="D361" s="17"/>
      <c r="E361" s="18"/>
      <c r="F361" s="18"/>
      <c r="G361" s="18"/>
      <c r="H361" s="18"/>
      <c r="I361" s="18"/>
      <c r="J361" s="18"/>
      <c r="K361" s="18"/>
      <c r="L361" s="18"/>
      <c r="M361" s="18"/>
    </row>
    <row r="362" spans="1:13" ht="13.5">
      <c r="A362" s="17"/>
      <c r="B362" s="17"/>
      <c r="C362" s="17"/>
      <c r="D362" s="17"/>
      <c r="E362" s="18"/>
      <c r="F362" s="18"/>
      <c r="G362" s="18"/>
      <c r="H362" s="18"/>
      <c r="I362" s="18"/>
      <c r="J362" s="18"/>
      <c r="K362" s="18"/>
      <c r="L362" s="18"/>
      <c r="M362" s="18"/>
    </row>
    <row r="363" spans="1:13" ht="13.5">
      <c r="A363" s="17"/>
      <c r="B363" s="17"/>
      <c r="C363" s="17"/>
      <c r="D363" s="17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1:13" ht="13.5">
      <c r="A364" s="17"/>
      <c r="B364" s="17"/>
      <c r="C364" s="17"/>
      <c r="D364" s="17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1:13" ht="13.5">
      <c r="A365" s="17"/>
      <c r="B365" s="17"/>
      <c r="C365" s="17"/>
      <c r="D365" s="17"/>
      <c r="E365" s="18"/>
      <c r="F365" s="18"/>
      <c r="G365" s="18"/>
      <c r="H365" s="18"/>
      <c r="I365" s="18"/>
      <c r="J365" s="18"/>
      <c r="K365" s="18"/>
      <c r="L365" s="18"/>
      <c r="M365" s="18"/>
    </row>
    <row r="366" spans="1:13" ht="13.5">
      <c r="A366" s="17"/>
      <c r="B366" s="17"/>
      <c r="C366" s="17"/>
      <c r="D366" s="17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1:13" ht="13.5">
      <c r="A367" s="17"/>
      <c r="B367" s="17"/>
      <c r="C367" s="17"/>
      <c r="D367" s="17"/>
      <c r="E367" s="18"/>
      <c r="F367" s="18"/>
      <c r="G367" s="18"/>
      <c r="H367" s="18"/>
      <c r="I367" s="18"/>
      <c r="J367" s="18"/>
      <c r="K367" s="18"/>
      <c r="L367" s="18"/>
      <c r="M367" s="18"/>
    </row>
    <row r="368" spans="1:13" ht="13.5">
      <c r="A368" s="17"/>
      <c r="B368" s="17"/>
      <c r="C368" s="17"/>
      <c r="D368" s="17"/>
      <c r="E368" s="18"/>
      <c r="F368" s="18"/>
      <c r="G368" s="18"/>
      <c r="H368" s="18"/>
      <c r="I368" s="18"/>
      <c r="J368" s="18"/>
      <c r="K368" s="18"/>
      <c r="L368" s="18"/>
      <c r="M368" s="18"/>
    </row>
    <row r="369" spans="1:13" ht="13.5">
      <c r="A369" s="17"/>
      <c r="B369" s="17"/>
      <c r="C369" s="17"/>
      <c r="D369" s="17"/>
      <c r="E369" s="18"/>
      <c r="F369" s="18"/>
      <c r="G369" s="18"/>
      <c r="H369" s="18"/>
      <c r="I369" s="18"/>
      <c r="J369" s="18"/>
      <c r="K369" s="18"/>
      <c r="L369" s="18"/>
      <c r="M369" s="18"/>
    </row>
    <row r="370" spans="1:13" ht="13.5">
      <c r="A370" s="17"/>
      <c r="B370" s="17"/>
      <c r="C370" s="17"/>
      <c r="D370" s="17"/>
      <c r="E370" s="18"/>
      <c r="F370" s="18"/>
      <c r="G370" s="18"/>
      <c r="H370" s="18"/>
      <c r="I370" s="18"/>
      <c r="J370" s="18"/>
      <c r="K370" s="18"/>
      <c r="L370" s="18"/>
      <c r="M370" s="18"/>
    </row>
    <row r="371" spans="1:13" ht="13.5">
      <c r="A371" s="17"/>
      <c r="B371" s="17"/>
      <c r="C371" s="17"/>
      <c r="D371" s="17"/>
      <c r="E371" s="18"/>
      <c r="F371" s="18"/>
      <c r="G371" s="18"/>
      <c r="H371" s="18"/>
      <c r="I371" s="18"/>
      <c r="J371" s="18"/>
      <c r="K371" s="18"/>
      <c r="L371" s="18"/>
      <c r="M371" s="18"/>
    </row>
    <row r="372" spans="1:13" ht="13.5">
      <c r="A372" s="17"/>
      <c r="B372" s="17"/>
      <c r="C372" s="17"/>
      <c r="D372" s="17"/>
      <c r="E372" s="18"/>
      <c r="F372" s="18"/>
      <c r="G372" s="18"/>
      <c r="H372" s="18"/>
      <c r="I372" s="18"/>
      <c r="J372" s="18"/>
      <c r="K372" s="18"/>
      <c r="L372" s="18"/>
      <c r="M372" s="18"/>
    </row>
    <row r="373" spans="1:13" ht="13.5">
      <c r="A373" s="17"/>
      <c r="B373" s="17"/>
      <c r="C373" s="17"/>
      <c r="D373" s="17"/>
      <c r="E373" s="18"/>
      <c r="F373" s="18"/>
      <c r="G373" s="18"/>
      <c r="H373" s="18"/>
      <c r="I373" s="18"/>
      <c r="J373" s="18"/>
      <c r="K373" s="18"/>
      <c r="L373" s="18"/>
      <c r="M373" s="18"/>
    </row>
    <row r="374" spans="1:13" ht="13.5">
      <c r="A374" s="17"/>
      <c r="B374" s="17"/>
      <c r="C374" s="17"/>
      <c r="D374" s="17"/>
      <c r="E374" s="18"/>
      <c r="F374" s="18"/>
      <c r="G374" s="18"/>
      <c r="H374" s="18"/>
      <c r="I374" s="18"/>
      <c r="J374" s="18"/>
      <c r="K374" s="18"/>
      <c r="L374" s="18"/>
      <c r="M374" s="18"/>
    </row>
    <row r="375" spans="1:13" ht="13.5">
      <c r="A375" s="17"/>
      <c r="B375" s="17"/>
      <c r="C375" s="17"/>
      <c r="D375" s="17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 ht="13.5">
      <c r="A376" s="17"/>
      <c r="B376" s="17"/>
      <c r="C376" s="17"/>
      <c r="D376" s="17"/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1:13" ht="13.5">
      <c r="A377" s="17"/>
      <c r="B377" s="17"/>
      <c r="C377" s="17"/>
      <c r="D377" s="17"/>
      <c r="E377" s="18"/>
      <c r="F377" s="18"/>
      <c r="G377" s="18"/>
      <c r="H377" s="18"/>
      <c r="I377" s="18"/>
      <c r="J377" s="18"/>
      <c r="K377" s="18"/>
      <c r="L377" s="18"/>
      <c r="M377" s="18"/>
    </row>
    <row r="378" spans="1:13" ht="13.5">
      <c r="A378" s="17"/>
      <c r="B378" s="17"/>
      <c r="C378" s="17"/>
      <c r="D378" s="17"/>
      <c r="E378" s="18"/>
      <c r="F378" s="18"/>
      <c r="G378" s="18"/>
      <c r="H378" s="18"/>
      <c r="I378" s="18"/>
      <c r="J378" s="18"/>
      <c r="K378" s="18"/>
      <c r="L378" s="18"/>
      <c r="M378" s="18"/>
    </row>
    <row r="379" spans="1:13" ht="13.5">
      <c r="A379" s="17"/>
      <c r="B379" s="17"/>
      <c r="C379" s="17"/>
      <c r="D379" s="17"/>
      <c r="E379" s="18"/>
      <c r="F379" s="18"/>
      <c r="G379" s="18"/>
      <c r="H379" s="18"/>
      <c r="I379" s="18"/>
      <c r="J379" s="18"/>
      <c r="K379" s="18"/>
      <c r="L379" s="18"/>
      <c r="M379" s="18"/>
    </row>
    <row r="380" spans="1:13" ht="13.5">
      <c r="A380" s="17"/>
      <c r="B380" s="17"/>
      <c r="C380" s="17"/>
      <c r="D380" s="17"/>
      <c r="E380" s="18"/>
      <c r="F380" s="18"/>
      <c r="G380" s="18"/>
      <c r="H380" s="18"/>
      <c r="I380" s="18"/>
      <c r="J380" s="18"/>
      <c r="K380" s="18"/>
      <c r="L380" s="18"/>
      <c r="M380" s="18"/>
    </row>
    <row r="381" spans="1:13" ht="13.5">
      <c r="A381" s="17"/>
      <c r="B381" s="17"/>
      <c r="C381" s="17"/>
      <c r="D381" s="17"/>
      <c r="E381" s="18"/>
      <c r="F381" s="18"/>
      <c r="G381" s="18"/>
      <c r="H381" s="18"/>
      <c r="I381" s="18"/>
      <c r="J381" s="18"/>
      <c r="K381" s="18"/>
      <c r="L381" s="18"/>
      <c r="M381" s="18"/>
    </row>
    <row r="382" spans="1:13" ht="13.5">
      <c r="A382" s="17"/>
      <c r="B382" s="17"/>
      <c r="C382" s="17"/>
      <c r="D382" s="17"/>
      <c r="E382" s="18"/>
      <c r="F382" s="18"/>
      <c r="G382" s="18"/>
      <c r="H382" s="18"/>
      <c r="I382" s="18"/>
      <c r="J382" s="18"/>
      <c r="K382" s="18"/>
      <c r="L382" s="18"/>
      <c r="M382" s="18"/>
    </row>
    <row r="383" spans="1:13" ht="13.5">
      <c r="A383" s="17"/>
      <c r="B383" s="17"/>
      <c r="C383" s="17"/>
      <c r="D383" s="17"/>
      <c r="E383" s="18"/>
      <c r="F383" s="18"/>
      <c r="G383" s="18"/>
      <c r="H383" s="18"/>
      <c r="I383" s="18"/>
      <c r="J383" s="18"/>
      <c r="K383" s="18"/>
      <c r="L383" s="18"/>
      <c r="M383" s="18"/>
    </row>
    <row r="384" spans="1:13" ht="13.5">
      <c r="A384" s="17"/>
      <c r="B384" s="17"/>
      <c r="C384" s="17"/>
      <c r="D384" s="17"/>
      <c r="E384" s="18"/>
      <c r="F384" s="18"/>
      <c r="G384" s="18"/>
      <c r="H384" s="18"/>
      <c r="I384" s="18"/>
      <c r="J384" s="18"/>
      <c r="K384" s="18"/>
      <c r="L384" s="18"/>
      <c r="M384" s="18"/>
    </row>
    <row r="385" spans="1:13" ht="13.5">
      <c r="A385" s="17"/>
      <c r="B385" s="17"/>
      <c r="C385" s="17"/>
      <c r="D385" s="17"/>
      <c r="E385" s="18"/>
      <c r="F385" s="18"/>
      <c r="G385" s="18"/>
      <c r="H385" s="18"/>
      <c r="I385" s="18"/>
      <c r="J385" s="18"/>
      <c r="K385" s="18"/>
      <c r="L385" s="18"/>
      <c r="M385" s="18"/>
    </row>
    <row r="386" spans="1:13" ht="13.5">
      <c r="A386" s="17"/>
      <c r="B386" s="17"/>
      <c r="C386" s="17"/>
      <c r="D386" s="17"/>
      <c r="E386" s="18"/>
      <c r="F386" s="18"/>
      <c r="G386" s="18"/>
      <c r="H386" s="18"/>
      <c r="I386" s="18"/>
      <c r="J386" s="18"/>
      <c r="K386" s="18"/>
      <c r="L386" s="18"/>
      <c r="M386" s="18"/>
    </row>
    <row r="387" spans="1:13" ht="13.5">
      <c r="A387" s="17"/>
      <c r="B387" s="17"/>
      <c r="C387" s="17"/>
      <c r="D387" s="17"/>
      <c r="E387" s="18"/>
      <c r="F387" s="18"/>
      <c r="G387" s="18"/>
      <c r="H387" s="18"/>
      <c r="I387" s="18"/>
      <c r="J387" s="18"/>
      <c r="K387" s="18"/>
      <c r="L387" s="18"/>
      <c r="M387" s="18"/>
    </row>
    <row r="388" spans="1:13" ht="13.5">
      <c r="A388" s="17"/>
      <c r="B388" s="17"/>
      <c r="C388" s="17"/>
      <c r="D388" s="17"/>
      <c r="E388" s="18"/>
      <c r="F388" s="18"/>
      <c r="G388" s="18"/>
      <c r="H388" s="18"/>
      <c r="I388" s="18"/>
      <c r="J388" s="18"/>
      <c r="K388" s="18"/>
      <c r="L388" s="18"/>
      <c r="M388" s="18"/>
    </row>
    <row r="389" spans="1:13" ht="13.5">
      <c r="A389" s="17"/>
      <c r="B389" s="17"/>
      <c r="C389" s="17"/>
      <c r="D389" s="17"/>
      <c r="E389" s="18"/>
      <c r="F389" s="18"/>
      <c r="G389" s="18"/>
      <c r="H389" s="18"/>
      <c r="I389" s="18"/>
      <c r="J389" s="18"/>
      <c r="K389" s="18"/>
      <c r="L389" s="18"/>
      <c r="M389" s="18"/>
    </row>
    <row r="390" spans="1:13" ht="13.5">
      <c r="A390" s="17"/>
      <c r="B390" s="17"/>
      <c r="C390" s="17"/>
      <c r="D390" s="17"/>
      <c r="E390" s="18"/>
      <c r="F390" s="18"/>
      <c r="G390" s="18"/>
      <c r="H390" s="18"/>
      <c r="I390" s="18"/>
      <c r="J390" s="18"/>
      <c r="K390" s="18"/>
      <c r="L390" s="18"/>
      <c r="M390" s="18"/>
    </row>
    <row r="391" spans="1:13" ht="13.5">
      <c r="A391" s="17"/>
      <c r="B391" s="17"/>
      <c r="C391" s="17"/>
      <c r="D391" s="17"/>
      <c r="E391" s="18"/>
      <c r="F391" s="18"/>
      <c r="G391" s="18"/>
      <c r="H391" s="18"/>
      <c r="I391" s="18"/>
      <c r="J391" s="18"/>
      <c r="K391" s="18"/>
      <c r="L391" s="18"/>
      <c r="M391" s="18"/>
    </row>
    <row r="392" spans="1:13" ht="13.5">
      <c r="A392" s="17"/>
      <c r="B392" s="17"/>
      <c r="C392" s="17"/>
      <c r="D392" s="17"/>
      <c r="E392" s="18"/>
      <c r="F392" s="18"/>
      <c r="G392" s="18"/>
      <c r="H392" s="18"/>
      <c r="I392" s="18"/>
      <c r="J392" s="18"/>
      <c r="K392" s="18"/>
      <c r="L392" s="18"/>
      <c r="M392" s="18"/>
    </row>
    <row r="393" spans="1:13" ht="13.5">
      <c r="A393" s="17"/>
      <c r="B393" s="17"/>
      <c r="C393" s="17"/>
      <c r="D393" s="17"/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1:13" ht="13.5">
      <c r="A394" s="17"/>
      <c r="B394" s="17"/>
      <c r="C394" s="17"/>
      <c r="D394" s="17"/>
      <c r="E394" s="18"/>
      <c r="F394" s="18"/>
      <c r="G394" s="18"/>
      <c r="H394" s="18"/>
      <c r="I394" s="18"/>
      <c r="J394" s="18"/>
      <c r="K394" s="18"/>
      <c r="L394" s="18"/>
      <c r="M394" s="18"/>
    </row>
    <row r="395" spans="1:13" ht="13.5">
      <c r="A395" s="17"/>
      <c r="B395" s="17"/>
      <c r="C395" s="17"/>
      <c r="D395" s="17"/>
      <c r="E395" s="18"/>
      <c r="F395" s="18"/>
      <c r="G395" s="18"/>
      <c r="H395" s="18"/>
      <c r="I395" s="18"/>
      <c r="J395" s="18"/>
      <c r="K395" s="18"/>
      <c r="L395" s="18"/>
      <c r="M395" s="18"/>
    </row>
    <row r="396" spans="1:13" ht="13.5">
      <c r="A396" s="17"/>
      <c r="B396" s="17"/>
      <c r="C396" s="17"/>
      <c r="D396" s="17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1:13" ht="13.5">
      <c r="A397" s="17"/>
      <c r="B397" s="17"/>
      <c r="C397" s="17"/>
      <c r="D397" s="17"/>
      <c r="E397" s="18"/>
      <c r="F397" s="18"/>
      <c r="G397" s="18"/>
      <c r="H397" s="18"/>
      <c r="I397" s="18"/>
      <c r="J397" s="18"/>
      <c r="K397" s="18"/>
      <c r="L397" s="18"/>
      <c r="M397" s="18"/>
    </row>
    <row r="398" spans="1:13" ht="13.5">
      <c r="A398" s="17"/>
      <c r="B398" s="17"/>
      <c r="C398" s="17"/>
      <c r="D398" s="17"/>
      <c r="E398" s="18"/>
      <c r="F398" s="18"/>
      <c r="G398" s="18"/>
      <c r="H398" s="18"/>
      <c r="I398" s="18"/>
      <c r="J398" s="18"/>
      <c r="K398" s="18"/>
      <c r="L398" s="18"/>
      <c r="M398" s="18"/>
    </row>
    <row r="399" spans="1:13" ht="13.5">
      <c r="A399" s="17"/>
      <c r="B399" s="17"/>
      <c r="C399" s="17"/>
      <c r="D399" s="17"/>
      <c r="E399" s="18"/>
      <c r="F399" s="18"/>
      <c r="G399" s="18"/>
      <c r="H399" s="18"/>
      <c r="I399" s="18"/>
      <c r="J399" s="18"/>
      <c r="K399" s="18"/>
      <c r="L399" s="18"/>
      <c r="M399" s="18"/>
    </row>
    <row r="400" spans="1:13" ht="13.5">
      <c r="A400" s="17"/>
      <c r="B400" s="17"/>
      <c r="C400" s="17"/>
      <c r="D400" s="17"/>
      <c r="E400" s="18"/>
      <c r="F400" s="18"/>
      <c r="G400" s="18"/>
      <c r="H400" s="18"/>
      <c r="I400" s="18"/>
      <c r="J400" s="18"/>
      <c r="K400" s="18"/>
      <c r="L400" s="18"/>
      <c r="M400" s="18"/>
    </row>
    <row r="401" spans="1:13" ht="13.5">
      <c r="A401" s="17"/>
      <c r="B401" s="17"/>
      <c r="C401" s="17"/>
      <c r="D401" s="17"/>
      <c r="E401" s="18"/>
      <c r="F401" s="18"/>
      <c r="G401" s="18"/>
      <c r="H401" s="18"/>
      <c r="I401" s="18"/>
      <c r="J401" s="18"/>
      <c r="K401" s="18"/>
      <c r="L401" s="18"/>
      <c r="M401" s="18"/>
    </row>
    <row r="402" spans="1:13" ht="13.5">
      <c r="A402" s="17"/>
      <c r="B402" s="17"/>
      <c r="C402" s="17"/>
      <c r="D402" s="17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1:13" ht="13.5">
      <c r="A403" s="17"/>
      <c r="B403" s="17"/>
      <c r="C403" s="17"/>
      <c r="D403" s="17"/>
      <c r="E403" s="18"/>
      <c r="F403" s="18"/>
      <c r="G403" s="18"/>
      <c r="H403" s="18"/>
      <c r="I403" s="18"/>
      <c r="J403" s="18"/>
      <c r="K403" s="18"/>
      <c r="L403" s="18"/>
      <c r="M403" s="18"/>
    </row>
    <row r="404" spans="1:13" ht="13.5">
      <c r="A404" s="17"/>
      <c r="B404" s="17"/>
      <c r="C404" s="17"/>
      <c r="D404" s="17"/>
      <c r="E404" s="18"/>
      <c r="F404" s="18"/>
      <c r="G404" s="18"/>
      <c r="H404" s="18"/>
      <c r="I404" s="18"/>
      <c r="J404" s="18"/>
      <c r="K404" s="18"/>
      <c r="L404" s="18"/>
      <c r="M404" s="18"/>
    </row>
    <row r="405" spans="1:13" ht="13.5">
      <c r="A405" s="17"/>
      <c r="B405" s="17"/>
      <c r="C405" s="17"/>
      <c r="D405" s="17"/>
      <c r="E405" s="18"/>
      <c r="F405" s="18"/>
      <c r="G405" s="18"/>
      <c r="H405" s="18"/>
      <c r="I405" s="18"/>
      <c r="J405" s="18"/>
      <c r="K405" s="18"/>
      <c r="L405" s="18"/>
      <c r="M405" s="18"/>
    </row>
    <row r="406" spans="1:13" ht="13.5">
      <c r="A406" s="17"/>
      <c r="B406" s="17"/>
      <c r="C406" s="17"/>
      <c r="D406" s="17"/>
      <c r="E406" s="18"/>
      <c r="F406" s="18"/>
      <c r="G406" s="18"/>
      <c r="H406" s="18"/>
      <c r="I406" s="18"/>
      <c r="J406" s="18"/>
      <c r="K406" s="18"/>
      <c r="L406" s="18"/>
      <c r="M406" s="18"/>
    </row>
    <row r="407" spans="1:13" ht="13.5">
      <c r="A407" s="17"/>
      <c r="B407" s="17"/>
      <c r="C407" s="17"/>
      <c r="D407" s="17"/>
      <c r="E407" s="18"/>
      <c r="F407" s="18"/>
      <c r="G407" s="18"/>
      <c r="H407" s="18"/>
      <c r="I407" s="18"/>
      <c r="J407" s="18"/>
      <c r="K407" s="18"/>
      <c r="L407" s="18"/>
      <c r="M407" s="18"/>
    </row>
    <row r="408" spans="1:13" ht="13.5">
      <c r="A408" s="17"/>
      <c r="B408" s="17"/>
      <c r="C408" s="17"/>
      <c r="D408" s="17"/>
      <c r="E408" s="18"/>
      <c r="F408" s="18"/>
      <c r="G408" s="18"/>
      <c r="H408" s="18"/>
      <c r="I408" s="18"/>
      <c r="J408" s="18"/>
      <c r="K408" s="18"/>
      <c r="L408" s="18"/>
      <c r="M408" s="18"/>
    </row>
    <row r="409" spans="1:13" ht="13.5">
      <c r="A409" s="17"/>
      <c r="B409" s="17"/>
      <c r="C409" s="17"/>
      <c r="D409" s="17"/>
      <c r="E409" s="18"/>
      <c r="F409" s="18"/>
      <c r="G409" s="18"/>
      <c r="H409" s="18"/>
      <c r="I409" s="18"/>
      <c r="J409" s="18"/>
      <c r="K409" s="18"/>
      <c r="L409" s="18"/>
      <c r="M409" s="18"/>
    </row>
    <row r="410" spans="1:13" ht="13.5">
      <c r="A410" s="17"/>
      <c r="B410" s="17"/>
      <c r="C410" s="17"/>
      <c r="D410" s="17"/>
      <c r="E410" s="18"/>
      <c r="F410" s="18"/>
      <c r="G410" s="18"/>
      <c r="H410" s="18"/>
      <c r="I410" s="18"/>
      <c r="J410" s="18"/>
      <c r="K410" s="18"/>
      <c r="L410" s="18"/>
      <c r="M410" s="18"/>
    </row>
    <row r="411" spans="1:13" ht="13.5">
      <c r="A411" s="17"/>
      <c r="B411" s="17"/>
      <c r="C411" s="17"/>
      <c r="D411" s="17"/>
      <c r="E411" s="18"/>
      <c r="F411" s="18"/>
      <c r="G411" s="18"/>
      <c r="H411" s="18"/>
      <c r="I411" s="18"/>
      <c r="J411" s="18"/>
      <c r="K411" s="18"/>
      <c r="L411" s="18"/>
      <c r="M411" s="18"/>
    </row>
    <row r="412" spans="1:13" ht="13.5">
      <c r="A412" s="17"/>
      <c r="B412" s="17"/>
      <c r="C412" s="17"/>
      <c r="D412" s="17"/>
      <c r="E412" s="18"/>
      <c r="F412" s="18"/>
      <c r="G412" s="18"/>
      <c r="H412" s="18"/>
      <c r="I412" s="18"/>
      <c r="J412" s="18"/>
      <c r="K412" s="18"/>
      <c r="L412" s="18"/>
      <c r="M412" s="18"/>
    </row>
    <row r="413" spans="1:13" ht="13.5">
      <c r="A413" s="17"/>
      <c r="B413" s="17"/>
      <c r="C413" s="17"/>
      <c r="D413" s="17"/>
      <c r="E413" s="18"/>
      <c r="F413" s="18"/>
      <c r="G413" s="18"/>
      <c r="H413" s="18"/>
      <c r="I413" s="18"/>
      <c r="J413" s="18"/>
      <c r="K413" s="18"/>
      <c r="L413" s="18"/>
      <c r="M413" s="18"/>
    </row>
    <row r="414" spans="1:13" ht="13.5">
      <c r="A414" s="17"/>
      <c r="B414" s="17"/>
      <c r="C414" s="17"/>
      <c r="D414" s="17"/>
      <c r="E414" s="18"/>
      <c r="F414" s="18"/>
      <c r="G414" s="18"/>
      <c r="H414" s="18"/>
      <c r="I414" s="18"/>
      <c r="J414" s="18"/>
      <c r="K414" s="18"/>
      <c r="L414" s="18"/>
      <c r="M414" s="18"/>
    </row>
    <row r="415" spans="1:13" ht="13.5">
      <c r="A415" s="17"/>
      <c r="B415" s="17"/>
      <c r="C415" s="17"/>
      <c r="D415" s="17"/>
      <c r="E415" s="18"/>
      <c r="F415" s="18"/>
      <c r="G415" s="18"/>
      <c r="H415" s="18"/>
      <c r="I415" s="18"/>
      <c r="J415" s="18"/>
      <c r="K415" s="18"/>
      <c r="L415" s="18"/>
      <c r="M415" s="18"/>
    </row>
    <row r="416" spans="1:13" ht="13.5">
      <c r="A416" s="17"/>
      <c r="B416" s="17"/>
      <c r="C416" s="17"/>
      <c r="D416" s="17"/>
      <c r="E416" s="18"/>
      <c r="F416" s="18"/>
      <c r="G416" s="18"/>
      <c r="H416" s="18"/>
      <c r="I416" s="18"/>
      <c r="J416" s="18"/>
      <c r="K416" s="18"/>
      <c r="L416" s="18"/>
      <c r="M416" s="18"/>
    </row>
    <row r="417" spans="1:13" ht="13.5">
      <c r="A417" s="17"/>
      <c r="B417" s="17"/>
      <c r="C417" s="17"/>
      <c r="D417" s="17"/>
      <c r="E417" s="18"/>
      <c r="F417" s="18"/>
      <c r="G417" s="18"/>
      <c r="H417" s="18"/>
      <c r="I417" s="18"/>
      <c r="J417" s="18"/>
      <c r="K417" s="18"/>
      <c r="L417" s="18"/>
      <c r="M417" s="18"/>
    </row>
    <row r="418" spans="1:13" ht="13.5">
      <c r="A418" s="17"/>
      <c r="B418" s="17"/>
      <c r="C418" s="17"/>
      <c r="D418" s="17"/>
      <c r="E418" s="18"/>
      <c r="F418" s="18"/>
      <c r="G418" s="18"/>
      <c r="H418" s="18"/>
      <c r="I418" s="18"/>
      <c r="J418" s="18"/>
      <c r="K418" s="18"/>
      <c r="L418" s="18"/>
      <c r="M418" s="18"/>
    </row>
    <row r="419" spans="1:13" ht="13.5">
      <c r="A419" s="17"/>
      <c r="B419" s="17"/>
      <c r="C419" s="17"/>
      <c r="D419" s="17"/>
      <c r="E419" s="18"/>
      <c r="F419" s="18"/>
      <c r="G419" s="18"/>
      <c r="H419" s="18"/>
      <c r="I419" s="18"/>
      <c r="J419" s="18"/>
      <c r="K419" s="18"/>
      <c r="L419" s="18"/>
      <c r="M419" s="18"/>
    </row>
    <row r="420" spans="1:13" ht="13.5">
      <c r="A420" s="17"/>
      <c r="B420" s="17"/>
      <c r="C420" s="17"/>
      <c r="D420" s="17"/>
      <c r="E420" s="18"/>
      <c r="F420" s="18"/>
      <c r="G420" s="18"/>
      <c r="H420" s="18"/>
      <c r="I420" s="18"/>
      <c r="J420" s="18"/>
      <c r="K420" s="18"/>
      <c r="L420" s="18"/>
      <c r="M420" s="18"/>
    </row>
    <row r="421" spans="1:13" ht="13.5">
      <c r="A421" s="17"/>
      <c r="B421" s="17"/>
      <c r="C421" s="17"/>
      <c r="D421" s="17"/>
      <c r="E421" s="18"/>
      <c r="F421" s="18"/>
      <c r="G421" s="18"/>
      <c r="H421" s="18"/>
      <c r="I421" s="18"/>
      <c r="J421" s="18"/>
      <c r="K421" s="18"/>
      <c r="L421" s="18"/>
      <c r="M421" s="18"/>
    </row>
    <row r="422" spans="1:13" ht="13.5">
      <c r="A422" s="17"/>
      <c r="B422" s="17"/>
      <c r="C422" s="17"/>
      <c r="D422" s="17"/>
      <c r="E422" s="18"/>
      <c r="F422" s="18"/>
      <c r="G422" s="18"/>
      <c r="H422" s="18"/>
      <c r="I422" s="18"/>
      <c r="J422" s="18"/>
      <c r="K422" s="18"/>
      <c r="L422" s="18"/>
      <c r="M422" s="18"/>
    </row>
    <row r="423" spans="1:13" ht="13.5">
      <c r="A423" s="17"/>
      <c r="B423" s="17"/>
      <c r="C423" s="17"/>
      <c r="D423" s="17"/>
      <c r="E423" s="18"/>
      <c r="F423" s="18"/>
      <c r="G423" s="18"/>
      <c r="H423" s="18"/>
      <c r="I423" s="18"/>
      <c r="J423" s="18"/>
      <c r="K423" s="18"/>
      <c r="L423" s="18"/>
      <c r="M423" s="18"/>
    </row>
    <row r="424" spans="1:13" ht="13.5">
      <c r="A424" s="17"/>
      <c r="B424" s="17"/>
      <c r="C424" s="17"/>
      <c r="D424" s="17"/>
      <c r="E424" s="18"/>
      <c r="F424" s="18"/>
      <c r="G424" s="18"/>
      <c r="H424" s="18"/>
      <c r="I424" s="18"/>
      <c r="J424" s="18"/>
      <c r="K424" s="18"/>
      <c r="L424" s="18"/>
      <c r="M424" s="18"/>
    </row>
    <row r="425" spans="1:13" ht="13.5">
      <c r="A425" s="17"/>
      <c r="B425" s="17"/>
      <c r="C425" s="17"/>
      <c r="D425" s="17"/>
      <c r="E425" s="18"/>
      <c r="F425" s="18"/>
      <c r="G425" s="18"/>
      <c r="H425" s="18"/>
      <c r="I425" s="18"/>
      <c r="J425" s="18"/>
      <c r="K425" s="18"/>
      <c r="L425" s="18"/>
      <c r="M425" s="18"/>
    </row>
    <row r="426" spans="1:13" ht="13.5">
      <c r="A426" s="17"/>
      <c r="B426" s="17"/>
      <c r="C426" s="17"/>
      <c r="D426" s="17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1:13" ht="13.5">
      <c r="A427" s="17"/>
      <c r="B427" s="17"/>
      <c r="C427" s="17"/>
      <c r="D427" s="17"/>
      <c r="E427" s="18"/>
      <c r="F427" s="18"/>
      <c r="G427" s="18"/>
      <c r="H427" s="18"/>
      <c r="I427" s="18"/>
      <c r="J427" s="18"/>
      <c r="K427" s="18"/>
      <c r="L427" s="18"/>
      <c r="M427" s="18"/>
    </row>
    <row r="428" spans="1:13" ht="13.5">
      <c r="A428" s="17"/>
      <c r="B428" s="17"/>
      <c r="C428" s="17"/>
      <c r="D428" s="17"/>
      <c r="E428" s="18"/>
      <c r="F428" s="18"/>
      <c r="G428" s="18"/>
      <c r="H428" s="18"/>
      <c r="I428" s="18"/>
      <c r="J428" s="18"/>
      <c r="K428" s="18"/>
      <c r="L428" s="18"/>
      <c r="M428" s="18"/>
    </row>
    <row r="429" spans="1:13" ht="13.5">
      <c r="A429" s="17"/>
      <c r="B429" s="17"/>
      <c r="C429" s="17"/>
      <c r="D429" s="17"/>
      <c r="E429" s="18"/>
      <c r="F429" s="18"/>
      <c r="G429" s="18"/>
      <c r="H429" s="18"/>
      <c r="I429" s="18"/>
      <c r="J429" s="18"/>
      <c r="K429" s="18"/>
      <c r="L429" s="18"/>
      <c r="M429" s="18"/>
    </row>
    <row r="430" spans="1:13" ht="13.5">
      <c r="A430" s="17"/>
      <c r="B430" s="17"/>
      <c r="C430" s="17"/>
      <c r="D430" s="17"/>
      <c r="E430" s="18"/>
      <c r="F430" s="18"/>
      <c r="G430" s="18"/>
      <c r="H430" s="18"/>
      <c r="I430" s="18"/>
      <c r="J430" s="18"/>
      <c r="K430" s="18"/>
      <c r="L430" s="18"/>
      <c r="M430" s="18"/>
    </row>
    <row r="431" spans="1:13" ht="13.5">
      <c r="A431" s="17"/>
      <c r="B431" s="17"/>
      <c r="C431" s="17"/>
      <c r="D431" s="17"/>
      <c r="E431" s="18"/>
      <c r="F431" s="18"/>
      <c r="G431" s="18"/>
      <c r="H431" s="18"/>
      <c r="I431" s="18"/>
      <c r="J431" s="18"/>
      <c r="K431" s="18"/>
      <c r="L431" s="18"/>
      <c r="M431" s="18"/>
    </row>
    <row r="432" spans="1:13" ht="13.5">
      <c r="A432" s="17"/>
      <c r="B432" s="17"/>
      <c r="C432" s="17"/>
      <c r="D432" s="17"/>
      <c r="E432" s="18"/>
      <c r="F432" s="18"/>
      <c r="G432" s="18"/>
      <c r="H432" s="18"/>
      <c r="I432" s="18"/>
      <c r="J432" s="18"/>
      <c r="K432" s="18"/>
      <c r="L432" s="18"/>
      <c r="M432" s="18"/>
    </row>
    <row r="433" spans="1:13" ht="13.5">
      <c r="A433" s="17"/>
      <c r="B433" s="17"/>
      <c r="C433" s="17"/>
      <c r="D433" s="17"/>
      <c r="E433" s="18"/>
      <c r="F433" s="18"/>
      <c r="G433" s="18"/>
      <c r="H433" s="18"/>
      <c r="I433" s="18"/>
      <c r="J433" s="18"/>
      <c r="K433" s="18"/>
      <c r="L433" s="18"/>
      <c r="M433" s="18"/>
    </row>
    <row r="434" spans="1:13" ht="13.5">
      <c r="A434" s="17"/>
      <c r="B434" s="17"/>
      <c r="C434" s="17"/>
      <c r="D434" s="17"/>
      <c r="E434" s="18"/>
      <c r="F434" s="18"/>
      <c r="G434" s="18"/>
      <c r="H434" s="18"/>
      <c r="I434" s="18"/>
      <c r="J434" s="18"/>
      <c r="K434" s="18"/>
      <c r="L434" s="18"/>
      <c r="M434" s="18"/>
    </row>
    <row r="435" spans="1:13" ht="13.5">
      <c r="A435" s="17"/>
      <c r="B435" s="17"/>
      <c r="C435" s="17"/>
      <c r="D435" s="17"/>
      <c r="E435" s="18"/>
      <c r="F435" s="18"/>
      <c r="G435" s="18"/>
      <c r="H435" s="18"/>
      <c r="I435" s="18"/>
      <c r="J435" s="18"/>
      <c r="K435" s="18"/>
      <c r="L435" s="18"/>
      <c r="M435" s="18"/>
    </row>
    <row r="436" spans="1:13" ht="13.5">
      <c r="A436" s="17"/>
      <c r="B436" s="17"/>
      <c r="C436" s="17"/>
      <c r="D436" s="17"/>
      <c r="E436" s="18"/>
      <c r="F436" s="18"/>
      <c r="G436" s="18"/>
      <c r="H436" s="18"/>
      <c r="I436" s="18"/>
      <c r="J436" s="18"/>
      <c r="K436" s="18"/>
      <c r="L436" s="18"/>
      <c r="M436" s="18"/>
    </row>
    <row r="437" spans="1:13" ht="13.5">
      <c r="A437" s="17"/>
      <c r="B437" s="17"/>
      <c r="C437" s="17"/>
      <c r="D437" s="17"/>
      <c r="E437" s="18"/>
      <c r="F437" s="18"/>
      <c r="G437" s="18"/>
      <c r="H437" s="18"/>
      <c r="I437" s="18"/>
      <c r="J437" s="18"/>
      <c r="K437" s="18"/>
      <c r="L437" s="18"/>
      <c r="M437" s="18"/>
    </row>
    <row r="438" spans="1:13" ht="13.5">
      <c r="A438" s="17"/>
      <c r="B438" s="17"/>
      <c r="C438" s="17"/>
      <c r="D438" s="17"/>
      <c r="E438" s="18"/>
      <c r="F438" s="18"/>
      <c r="G438" s="18"/>
      <c r="H438" s="18"/>
      <c r="I438" s="18"/>
      <c r="J438" s="18"/>
      <c r="K438" s="18"/>
      <c r="L438" s="18"/>
      <c r="M438" s="18"/>
    </row>
    <row r="439" spans="1:13" ht="13.5">
      <c r="A439" s="17"/>
      <c r="B439" s="17"/>
      <c r="C439" s="17"/>
      <c r="D439" s="17"/>
      <c r="E439" s="18"/>
      <c r="F439" s="18"/>
      <c r="G439" s="18"/>
      <c r="H439" s="18"/>
      <c r="I439" s="18"/>
      <c r="J439" s="18"/>
      <c r="K439" s="18"/>
      <c r="L439" s="18"/>
      <c r="M439" s="18"/>
    </row>
    <row r="440" spans="1:13" ht="13.5">
      <c r="A440" s="17"/>
      <c r="B440" s="17"/>
      <c r="C440" s="17"/>
      <c r="D440" s="17"/>
      <c r="E440" s="18"/>
      <c r="F440" s="18"/>
      <c r="G440" s="18"/>
      <c r="H440" s="18"/>
      <c r="I440" s="18"/>
      <c r="J440" s="18"/>
      <c r="K440" s="18"/>
      <c r="L440" s="18"/>
      <c r="M440" s="18"/>
    </row>
    <row r="441" spans="1:13" ht="13.5">
      <c r="A441" s="17"/>
      <c r="B441" s="17"/>
      <c r="C441" s="17"/>
      <c r="D441" s="17"/>
      <c r="E441" s="18"/>
      <c r="F441" s="18"/>
      <c r="G441" s="18"/>
      <c r="H441" s="18"/>
      <c r="I441" s="18"/>
      <c r="J441" s="18"/>
      <c r="K441" s="18"/>
      <c r="L441" s="18"/>
      <c r="M441" s="18"/>
    </row>
    <row r="442" spans="1:13" ht="13.5">
      <c r="A442" s="17"/>
      <c r="B442" s="17"/>
      <c r="C442" s="17"/>
      <c r="D442" s="17"/>
      <c r="E442" s="18"/>
      <c r="F442" s="18"/>
      <c r="G442" s="18"/>
      <c r="H442" s="18"/>
      <c r="I442" s="18"/>
      <c r="J442" s="18"/>
      <c r="K442" s="18"/>
      <c r="L442" s="18"/>
      <c r="M442" s="18"/>
    </row>
    <row r="443" spans="1:13" ht="13.5">
      <c r="A443" s="17"/>
      <c r="B443" s="17"/>
      <c r="C443" s="17"/>
      <c r="D443" s="17"/>
      <c r="E443" s="18"/>
      <c r="F443" s="18"/>
      <c r="G443" s="18"/>
      <c r="H443" s="18"/>
      <c r="I443" s="18"/>
      <c r="J443" s="18"/>
      <c r="K443" s="18"/>
      <c r="L443" s="18"/>
      <c r="M443" s="18"/>
    </row>
    <row r="444" spans="1:13" ht="13.5">
      <c r="A444" s="17"/>
      <c r="B444" s="17"/>
      <c r="C444" s="17"/>
      <c r="D444" s="17"/>
      <c r="E444" s="18"/>
      <c r="F444" s="18"/>
      <c r="G444" s="18"/>
      <c r="H444" s="18"/>
      <c r="I444" s="18"/>
      <c r="J444" s="18"/>
      <c r="K444" s="18"/>
      <c r="L444" s="18"/>
      <c r="M444" s="18"/>
    </row>
    <row r="445" spans="1:13" ht="13.5">
      <c r="A445" s="17"/>
      <c r="B445" s="17"/>
      <c r="C445" s="17"/>
      <c r="D445" s="17"/>
      <c r="E445" s="18"/>
      <c r="F445" s="18"/>
      <c r="G445" s="18"/>
      <c r="H445" s="18"/>
      <c r="I445" s="18"/>
      <c r="J445" s="18"/>
      <c r="K445" s="18"/>
      <c r="L445" s="18"/>
      <c r="M445" s="18"/>
    </row>
    <row r="446" spans="1:13" ht="13.5">
      <c r="A446" s="17"/>
      <c r="B446" s="17"/>
      <c r="C446" s="17"/>
      <c r="D446" s="17"/>
      <c r="E446" s="18"/>
      <c r="F446" s="18"/>
      <c r="G446" s="18"/>
      <c r="H446" s="18"/>
      <c r="I446" s="18"/>
      <c r="J446" s="18"/>
      <c r="K446" s="18"/>
      <c r="L446" s="18"/>
      <c r="M446" s="18"/>
    </row>
    <row r="447" spans="1:13" ht="13.5">
      <c r="A447" s="17"/>
      <c r="B447" s="17"/>
      <c r="C447" s="17"/>
      <c r="D447" s="17"/>
      <c r="E447" s="18"/>
      <c r="F447" s="18"/>
      <c r="G447" s="18"/>
      <c r="H447" s="18"/>
      <c r="I447" s="18"/>
      <c r="J447" s="18"/>
      <c r="K447" s="18"/>
      <c r="L447" s="18"/>
      <c r="M447" s="18"/>
    </row>
    <row r="448" spans="1:13" ht="13.5">
      <c r="A448" s="17"/>
      <c r="B448" s="17"/>
      <c r="C448" s="17"/>
      <c r="D448" s="17"/>
      <c r="E448" s="18"/>
      <c r="F448" s="18"/>
      <c r="G448" s="18"/>
      <c r="H448" s="18"/>
      <c r="I448" s="18"/>
      <c r="J448" s="18"/>
      <c r="K448" s="18"/>
      <c r="L448" s="18"/>
      <c r="M448" s="18"/>
    </row>
    <row r="449" spans="1:13" ht="13.5">
      <c r="A449" s="17"/>
      <c r="B449" s="17"/>
      <c r="C449" s="17"/>
      <c r="D449" s="17"/>
      <c r="E449" s="18"/>
      <c r="F449" s="18"/>
      <c r="G449" s="18"/>
      <c r="H449" s="18"/>
      <c r="I449" s="18"/>
      <c r="J449" s="18"/>
      <c r="K449" s="18"/>
      <c r="L449" s="18"/>
      <c r="M449" s="18"/>
    </row>
    <row r="450" spans="1:13" ht="13.5">
      <c r="A450" s="17"/>
      <c r="B450" s="17"/>
      <c r="C450" s="17"/>
      <c r="D450" s="17"/>
      <c r="E450" s="18"/>
      <c r="F450" s="18"/>
      <c r="G450" s="18"/>
      <c r="H450" s="18"/>
      <c r="I450" s="18"/>
      <c r="J450" s="18"/>
      <c r="K450" s="18"/>
      <c r="L450" s="18"/>
      <c r="M450" s="18"/>
    </row>
    <row r="451" spans="1:13" ht="13.5">
      <c r="A451" s="17"/>
      <c r="B451" s="17"/>
      <c r="C451" s="17"/>
      <c r="D451" s="17"/>
      <c r="E451" s="18"/>
      <c r="F451" s="18"/>
      <c r="G451" s="18"/>
      <c r="H451" s="18"/>
      <c r="I451" s="18"/>
      <c r="J451" s="18"/>
      <c r="K451" s="18"/>
      <c r="L451" s="18"/>
      <c r="M451" s="18"/>
    </row>
    <row r="452" spans="1:13" ht="13.5">
      <c r="A452" s="17"/>
      <c r="B452" s="17"/>
      <c r="C452" s="17"/>
      <c r="D452" s="17"/>
      <c r="E452" s="18"/>
      <c r="F452" s="18"/>
      <c r="G452" s="18"/>
      <c r="H452" s="18"/>
      <c r="I452" s="18"/>
      <c r="J452" s="18"/>
      <c r="K452" s="18"/>
      <c r="L452" s="18"/>
      <c r="M452" s="18"/>
    </row>
    <row r="453" spans="1:13" ht="13.5">
      <c r="A453" s="17"/>
      <c r="B453" s="17"/>
      <c r="C453" s="17"/>
      <c r="D453" s="17"/>
      <c r="E453" s="18"/>
      <c r="F453" s="18"/>
      <c r="G453" s="18"/>
      <c r="H453" s="18"/>
      <c r="I453" s="18"/>
      <c r="J453" s="18"/>
      <c r="K453" s="18"/>
      <c r="L453" s="18"/>
      <c r="M453" s="18"/>
    </row>
    <row r="454" spans="1:13" ht="13.5">
      <c r="A454" s="17"/>
      <c r="B454" s="17"/>
      <c r="C454" s="17"/>
      <c r="D454" s="17"/>
      <c r="E454" s="18"/>
      <c r="F454" s="18"/>
      <c r="G454" s="18"/>
      <c r="H454" s="18"/>
      <c r="I454" s="18"/>
      <c r="J454" s="18"/>
      <c r="K454" s="18"/>
      <c r="L454" s="18"/>
      <c r="M454" s="18"/>
    </row>
    <row r="455" spans="1:13" ht="13.5">
      <c r="A455" s="17"/>
      <c r="B455" s="17"/>
      <c r="C455" s="17"/>
      <c r="D455" s="17"/>
      <c r="E455" s="18"/>
      <c r="F455" s="18"/>
      <c r="G455" s="18"/>
      <c r="H455" s="18"/>
      <c r="I455" s="18"/>
      <c r="J455" s="18"/>
      <c r="K455" s="18"/>
      <c r="L455" s="18"/>
      <c r="M455" s="18"/>
    </row>
    <row r="456" spans="1:13" ht="13.5">
      <c r="A456" s="17"/>
      <c r="B456" s="17"/>
      <c r="C456" s="17"/>
      <c r="D456" s="17"/>
      <c r="E456" s="18"/>
      <c r="F456" s="18"/>
      <c r="G456" s="18"/>
      <c r="H456" s="18"/>
      <c r="I456" s="18"/>
      <c r="J456" s="18"/>
      <c r="K456" s="18"/>
      <c r="L456" s="18"/>
      <c r="M456" s="18"/>
    </row>
    <row r="457" spans="1:13" ht="13.5">
      <c r="A457" s="17"/>
      <c r="B457" s="17"/>
      <c r="C457" s="17"/>
      <c r="D457" s="17"/>
      <c r="E457" s="18"/>
      <c r="F457" s="18"/>
      <c r="G457" s="18"/>
      <c r="H457" s="18"/>
      <c r="I457" s="18"/>
      <c r="J457" s="18"/>
      <c r="K457" s="18"/>
      <c r="L457" s="18"/>
      <c r="M457" s="18"/>
    </row>
    <row r="458" spans="1:13" ht="13.5">
      <c r="A458" s="17"/>
      <c r="B458" s="17"/>
      <c r="C458" s="17"/>
      <c r="D458" s="17"/>
      <c r="E458" s="18"/>
      <c r="F458" s="18"/>
      <c r="G458" s="18"/>
      <c r="H458" s="18"/>
      <c r="I458" s="18"/>
      <c r="J458" s="18"/>
      <c r="K458" s="18"/>
      <c r="L458" s="18"/>
      <c r="M458" s="18"/>
    </row>
    <row r="459" spans="1:13" ht="13.5">
      <c r="A459" s="17"/>
      <c r="B459" s="17"/>
      <c r="C459" s="17"/>
      <c r="D459" s="17"/>
      <c r="E459" s="18"/>
      <c r="F459" s="18"/>
      <c r="G459" s="18"/>
      <c r="H459" s="18"/>
      <c r="I459" s="18"/>
      <c r="J459" s="18"/>
      <c r="K459" s="18"/>
      <c r="L459" s="18"/>
      <c r="M459" s="18"/>
    </row>
    <row r="460" spans="1:13" ht="13.5">
      <c r="A460" s="17"/>
      <c r="B460" s="17"/>
      <c r="C460" s="17"/>
      <c r="D460" s="17"/>
      <c r="E460" s="18"/>
      <c r="F460" s="18"/>
      <c r="G460" s="18"/>
      <c r="H460" s="18"/>
      <c r="I460" s="18"/>
      <c r="J460" s="18"/>
      <c r="K460" s="18"/>
      <c r="L460" s="18"/>
      <c r="M460" s="18"/>
    </row>
    <row r="461" spans="1:13" ht="13.5">
      <c r="A461" s="17"/>
      <c r="B461" s="17"/>
      <c r="C461" s="17"/>
      <c r="D461" s="17"/>
      <c r="E461" s="18"/>
      <c r="F461" s="18"/>
      <c r="G461" s="18"/>
      <c r="H461" s="18"/>
      <c r="I461" s="18"/>
      <c r="J461" s="18"/>
      <c r="K461" s="18"/>
      <c r="L461" s="18"/>
      <c r="M461" s="18"/>
    </row>
    <row r="462" spans="1:13" ht="13.5">
      <c r="A462" s="17"/>
      <c r="B462" s="17"/>
      <c r="C462" s="17"/>
      <c r="D462" s="17"/>
      <c r="E462" s="18"/>
      <c r="F462" s="18"/>
      <c r="G462" s="18"/>
      <c r="H462" s="18"/>
      <c r="I462" s="18"/>
      <c r="J462" s="18"/>
      <c r="K462" s="18"/>
      <c r="L462" s="18"/>
      <c r="M462" s="18"/>
    </row>
    <row r="463" spans="1:13" ht="13.5">
      <c r="A463" s="17"/>
      <c r="B463" s="17"/>
      <c r="C463" s="17"/>
      <c r="D463" s="17"/>
      <c r="E463" s="18"/>
      <c r="F463" s="18"/>
      <c r="G463" s="18"/>
      <c r="H463" s="18"/>
      <c r="I463" s="18"/>
      <c r="J463" s="18"/>
      <c r="K463" s="18"/>
      <c r="L463" s="18"/>
      <c r="M463" s="18"/>
    </row>
    <row r="464" spans="1:13" ht="13.5">
      <c r="A464" s="17"/>
      <c r="B464" s="17"/>
      <c r="C464" s="17"/>
      <c r="D464" s="17"/>
      <c r="E464" s="18"/>
      <c r="F464" s="18"/>
      <c r="G464" s="18"/>
      <c r="H464" s="18"/>
      <c r="I464" s="18"/>
      <c r="J464" s="18"/>
      <c r="K464" s="18"/>
      <c r="L464" s="18"/>
      <c r="M464" s="18"/>
    </row>
    <row r="465" spans="1:13" ht="13.5">
      <c r="A465" s="17"/>
      <c r="B465" s="17"/>
      <c r="C465" s="17"/>
      <c r="D465" s="17"/>
      <c r="E465" s="18"/>
      <c r="F465" s="18"/>
      <c r="G465" s="18"/>
      <c r="H465" s="18"/>
      <c r="I465" s="18"/>
      <c r="J465" s="18"/>
      <c r="K465" s="18"/>
      <c r="L465" s="18"/>
      <c r="M465" s="18"/>
    </row>
    <row r="466" spans="1:13" ht="13.5">
      <c r="A466" s="17"/>
      <c r="B466" s="17"/>
      <c r="C466" s="17"/>
      <c r="D466" s="17"/>
      <c r="E466" s="18"/>
      <c r="F466" s="18"/>
      <c r="G466" s="18"/>
      <c r="H466" s="18"/>
      <c r="I466" s="18"/>
      <c r="J466" s="18"/>
      <c r="K466" s="18"/>
      <c r="L466" s="18"/>
      <c r="M466" s="18"/>
    </row>
    <row r="467" spans="1:13" ht="13.5">
      <c r="A467" s="17"/>
      <c r="B467" s="17"/>
      <c r="C467" s="17"/>
      <c r="D467" s="17"/>
      <c r="E467" s="18"/>
      <c r="F467" s="18"/>
      <c r="G467" s="18"/>
      <c r="H467" s="18"/>
      <c r="I467" s="18"/>
      <c r="J467" s="18"/>
      <c r="K467" s="18"/>
      <c r="L467" s="18"/>
      <c r="M467" s="18"/>
    </row>
    <row r="468" spans="1:13" ht="13.5">
      <c r="A468" s="17"/>
      <c r="B468" s="17"/>
      <c r="C468" s="17"/>
      <c r="D468" s="17"/>
      <c r="E468" s="18"/>
      <c r="F468" s="18"/>
      <c r="G468" s="18"/>
      <c r="H468" s="18"/>
      <c r="I468" s="18"/>
      <c r="J468" s="18"/>
      <c r="K468" s="18"/>
      <c r="L468" s="18"/>
      <c r="M468" s="18"/>
    </row>
    <row r="469" spans="1:13" ht="13.5">
      <c r="A469" s="17"/>
      <c r="B469" s="17"/>
      <c r="C469" s="17"/>
      <c r="D469" s="17"/>
      <c r="E469" s="18"/>
      <c r="F469" s="18"/>
      <c r="G469" s="18"/>
      <c r="H469" s="18"/>
      <c r="I469" s="18"/>
      <c r="J469" s="18"/>
      <c r="K469" s="18"/>
      <c r="L469" s="18"/>
      <c r="M469" s="18"/>
    </row>
    <row r="470" spans="1:13" ht="13.5">
      <c r="A470" s="17"/>
      <c r="B470" s="17"/>
      <c r="C470" s="17"/>
      <c r="D470" s="17"/>
      <c r="E470" s="18"/>
      <c r="F470" s="18"/>
      <c r="G470" s="18"/>
      <c r="H470" s="18"/>
      <c r="I470" s="18"/>
      <c r="J470" s="18"/>
      <c r="K470" s="18"/>
      <c r="L470" s="18"/>
      <c r="M470" s="18"/>
    </row>
    <row r="471" spans="1:13" ht="13.5">
      <c r="A471" s="17"/>
      <c r="B471" s="17"/>
      <c r="C471" s="17"/>
      <c r="D471" s="17"/>
      <c r="E471" s="18"/>
      <c r="F471" s="18"/>
      <c r="G471" s="18"/>
      <c r="H471" s="18"/>
      <c r="I471" s="18"/>
      <c r="J471" s="18"/>
      <c r="K471" s="18"/>
      <c r="L471" s="18"/>
      <c r="M471" s="18"/>
    </row>
    <row r="472" spans="1:13" ht="13.5">
      <c r="A472" s="17"/>
      <c r="B472" s="17"/>
      <c r="C472" s="17"/>
      <c r="D472" s="17"/>
      <c r="E472" s="18"/>
      <c r="F472" s="18"/>
      <c r="G472" s="18"/>
      <c r="H472" s="18"/>
      <c r="I472" s="18"/>
      <c r="J472" s="18"/>
      <c r="K472" s="18"/>
      <c r="L472" s="18"/>
      <c r="M472" s="18"/>
    </row>
    <row r="473" spans="1:13" ht="13.5">
      <c r="A473" s="17"/>
      <c r="B473" s="17"/>
      <c r="C473" s="17"/>
      <c r="D473" s="17"/>
      <c r="E473" s="18"/>
      <c r="F473" s="18"/>
      <c r="G473" s="18"/>
      <c r="H473" s="18"/>
      <c r="I473" s="18"/>
      <c r="J473" s="18"/>
      <c r="K473" s="18"/>
      <c r="L473" s="18"/>
      <c r="M473" s="18"/>
    </row>
    <row r="474" spans="1:13" ht="13.5">
      <c r="A474" s="17"/>
      <c r="B474" s="17"/>
      <c r="C474" s="17"/>
      <c r="D474" s="17"/>
      <c r="E474" s="18"/>
      <c r="F474" s="18"/>
      <c r="G474" s="18"/>
      <c r="H474" s="18"/>
      <c r="I474" s="18"/>
      <c r="J474" s="18"/>
      <c r="K474" s="18"/>
      <c r="L474" s="18"/>
      <c r="M474" s="18"/>
    </row>
    <row r="475" spans="1:13" ht="13.5">
      <c r="A475" s="17"/>
      <c r="B475" s="17"/>
      <c r="C475" s="17"/>
      <c r="D475" s="17"/>
      <c r="E475" s="18"/>
      <c r="F475" s="18"/>
      <c r="G475" s="18"/>
      <c r="H475" s="18"/>
      <c r="I475" s="18"/>
      <c r="J475" s="18"/>
      <c r="K475" s="18"/>
      <c r="L475" s="18"/>
      <c r="M475" s="18"/>
    </row>
    <row r="476" spans="1:13" ht="13.5">
      <c r="A476" s="17"/>
      <c r="B476" s="17"/>
      <c r="C476" s="17"/>
      <c r="D476" s="17"/>
      <c r="E476" s="18"/>
      <c r="F476" s="18"/>
      <c r="G476" s="18"/>
      <c r="H476" s="18"/>
      <c r="I476" s="18"/>
      <c r="J476" s="18"/>
      <c r="K476" s="18"/>
      <c r="L476" s="18"/>
      <c r="M476" s="18"/>
    </row>
    <row r="477" spans="1:13" ht="13.5">
      <c r="A477" s="17"/>
      <c r="B477" s="17"/>
      <c r="C477" s="17"/>
      <c r="D477" s="17"/>
      <c r="E477" s="18"/>
      <c r="F477" s="18"/>
      <c r="G477" s="18"/>
      <c r="H477" s="18"/>
      <c r="I477" s="18"/>
      <c r="J477" s="18"/>
      <c r="K477" s="18"/>
      <c r="L477" s="18"/>
      <c r="M477" s="18"/>
    </row>
    <row r="478" spans="1:13" ht="13.5">
      <c r="A478" s="17"/>
      <c r="B478" s="17"/>
      <c r="C478" s="17"/>
      <c r="D478" s="17"/>
      <c r="E478" s="18"/>
      <c r="F478" s="18"/>
      <c r="G478" s="18"/>
      <c r="H478" s="18"/>
      <c r="I478" s="18"/>
      <c r="J478" s="18"/>
      <c r="K478" s="18"/>
      <c r="L478" s="18"/>
      <c r="M478" s="18"/>
    </row>
    <row r="479" spans="1:13" ht="13.5">
      <c r="A479" s="17"/>
      <c r="B479" s="17"/>
      <c r="C479" s="17"/>
      <c r="D479" s="17"/>
      <c r="E479" s="18"/>
      <c r="F479" s="18"/>
      <c r="G479" s="18"/>
      <c r="H479" s="18"/>
      <c r="I479" s="18"/>
      <c r="J479" s="18"/>
      <c r="K479" s="18"/>
      <c r="L479" s="18"/>
      <c r="M479" s="18"/>
    </row>
    <row r="480" spans="1:13" ht="13.5">
      <c r="A480" s="17"/>
      <c r="B480" s="17"/>
      <c r="C480" s="17"/>
      <c r="D480" s="17"/>
      <c r="E480" s="18"/>
      <c r="F480" s="18"/>
      <c r="G480" s="18"/>
      <c r="H480" s="18"/>
      <c r="I480" s="18"/>
      <c r="J480" s="18"/>
      <c r="K480" s="18"/>
      <c r="L480" s="18"/>
      <c r="M480" s="18"/>
    </row>
    <row r="481" spans="1:13" ht="13.5">
      <c r="A481" s="17"/>
      <c r="B481" s="17"/>
      <c r="C481" s="17"/>
      <c r="D481" s="17"/>
      <c r="E481" s="18"/>
      <c r="F481" s="18"/>
      <c r="G481" s="18"/>
      <c r="H481" s="18"/>
      <c r="I481" s="18"/>
      <c r="J481" s="18"/>
      <c r="K481" s="18"/>
      <c r="L481" s="18"/>
      <c r="M481" s="18"/>
    </row>
    <row r="482" spans="1:13" ht="13.5">
      <c r="A482" s="17"/>
      <c r="B482" s="17"/>
      <c r="C482" s="17"/>
      <c r="D482" s="17"/>
      <c r="E482" s="18"/>
      <c r="F482" s="18"/>
      <c r="G482" s="18"/>
      <c r="H482" s="18"/>
      <c r="I482" s="18"/>
      <c r="J482" s="18"/>
      <c r="K482" s="18"/>
      <c r="L482" s="18"/>
      <c r="M482" s="18"/>
    </row>
    <row r="483" spans="1:13" ht="13.5">
      <c r="A483" s="17"/>
      <c r="B483" s="17"/>
      <c r="C483" s="17"/>
      <c r="D483" s="17"/>
      <c r="E483" s="18"/>
      <c r="F483" s="18"/>
      <c r="G483" s="18"/>
      <c r="H483" s="18"/>
      <c r="I483" s="18"/>
      <c r="J483" s="18"/>
      <c r="K483" s="18"/>
      <c r="L483" s="18"/>
      <c r="M483" s="18"/>
    </row>
    <row r="484" spans="1:13" ht="13.5">
      <c r="A484" s="17"/>
      <c r="B484" s="17"/>
      <c r="C484" s="17"/>
      <c r="D484" s="17"/>
      <c r="E484" s="18"/>
      <c r="F484" s="18"/>
      <c r="G484" s="18"/>
      <c r="H484" s="18"/>
      <c r="I484" s="18"/>
      <c r="J484" s="18"/>
      <c r="K484" s="18"/>
      <c r="L484" s="18"/>
      <c r="M484" s="18"/>
    </row>
    <row r="485" spans="1:13" ht="13.5">
      <c r="A485" s="17"/>
      <c r="B485" s="17"/>
      <c r="C485" s="17"/>
      <c r="D485" s="17"/>
      <c r="E485" s="18"/>
      <c r="F485" s="18"/>
      <c r="G485" s="18"/>
      <c r="H485" s="18"/>
      <c r="I485" s="18"/>
      <c r="J485" s="18"/>
      <c r="K485" s="18"/>
      <c r="L485" s="18"/>
      <c r="M485" s="18"/>
    </row>
    <row r="486" spans="1:13" ht="13.5">
      <c r="A486" s="17"/>
      <c r="B486" s="17"/>
      <c r="C486" s="17"/>
      <c r="D486" s="17"/>
      <c r="E486" s="18"/>
      <c r="F486" s="18"/>
      <c r="G486" s="18"/>
      <c r="H486" s="18"/>
      <c r="I486" s="18"/>
      <c r="J486" s="18"/>
      <c r="K486" s="18"/>
      <c r="L486" s="18"/>
      <c r="M486" s="18"/>
    </row>
    <row r="487" spans="1:13" ht="13.5">
      <c r="A487" s="17"/>
      <c r="B487" s="17"/>
      <c r="C487" s="17"/>
      <c r="D487" s="17"/>
      <c r="E487" s="18"/>
      <c r="F487" s="18"/>
      <c r="G487" s="18"/>
      <c r="H487" s="18"/>
      <c r="I487" s="18"/>
      <c r="J487" s="18"/>
      <c r="K487" s="18"/>
      <c r="L487" s="18"/>
      <c r="M487" s="18"/>
    </row>
    <row r="488" spans="1:13" ht="13.5">
      <c r="A488" s="17"/>
      <c r="B488" s="17"/>
      <c r="C488" s="17"/>
      <c r="D488" s="17"/>
      <c r="E488" s="18"/>
      <c r="F488" s="18"/>
      <c r="G488" s="18"/>
      <c r="H488" s="18"/>
      <c r="I488" s="18"/>
      <c r="J488" s="18"/>
      <c r="K488" s="18"/>
      <c r="L488" s="18"/>
      <c r="M488" s="18"/>
    </row>
    <row r="489" spans="1:13" ht="13.5">
      <c r="A489" s="17"/>
      <c r="B489" s="17"/>
      <c r="C489" s="17"/>
      <c r="D489" s="17"/>
      <c r="E489" s="18"/>
      <c r="F489" s="18"/>
      <c r="G489" s="18"/>
      <c r="H489" s="18"/>
      <c r="I489" s="18"/>
      <c r="J489" s="18"/>
      <c r="K489" s="18"/>
      <c r="L489" s="18"/>
      <c r="M489" s="18"/>
    </row>
    <row r="490" spans="1:13" ht="13.5">
      <c r="A490" s="17"/>
      <c r="B490" s="17"/>
      <c r="C490" s="17"/>
      <c r="D490" s="17"/>
      <c r="E490" s="18"/>
      <c r="F490" s="18"/>
      <c r="G490" s="18"/>
      <c r="H490" s="18"/>
      <c r="I490" s="18"/>
      <c r="J490" s="18"/>
      <c r="K490" s="18"/>
      <c r="L490" s="18"/>
      <c r="M490" s="18"/>
    </row>
    <row r="491" spans="1:13" ht="13.5">
      <c r="A491" s="17"/>
      <c r="B491" s="17"/>
      <c r="C491" s="17"/>
      <c r="D491" s="17"/>
      <c r="E491" s="18"/>
      <c r="F491" s="18"/>
      <c r="G491" s="18"/>
      <c r="H491" s="18"/>
      <c r="I491" s="18"/>
      <c r="J491" s="18"/>
      <c r="K491" s="18"/>
      <c r="L491" s="18"/>
      <c r="M491" s="18"/>
    </row>
    <row r="492" spans="1:13" ht="13.5">
      <c r="A492" s="17"/>
      <c r="B492" s="17"/>
      <c r="C492" s="17"/>
      <c r="D492" s="17"/>
      <c r="E492" s="18"/>
      <c r="F492" s="18"/>
      <c r="G492" s="18"/>
      <c r="H492" s="18"/>
      <c r="I492" s="18"/>
      <c r="J492" s="18"/>
      <c r="K492" s="18"/>
      <c r="L492" s="18"/>
      <c r="M492" s="18"/>
    </row>
    <row r="493" spans="1:13" ht="13.5">
      <c r="A493" s="17"/>
      <c r="B493" s="17"/>
      <c r="C493" s="17"/>
      <c r="D493" s="17"/>
      <c r="E493" s="18"/>
      <c r="F493" s="18"/>
      <c r="G493" s="18"/>
      <c r="H493" s="18"/>
      <c r="I493" s="18"/>
      <c r="J493" s="18"/>
      <c r="K493" s="18"/>
      <c r="L493" s="18"/>
      <c r="M493" s="18"/>
    </row>
    <row r="494" spans="1:13" ht="13.5">
      <c r="A494" s="17"/>
      <c r="B494" s="17"/>
      <c r="C494" s="17"/>
      <c r="D494" s="17"/>
      <c r="E494" s="18"/>
      <c r="F494" s="18"/>
      <c r="G494" s="18"/>
      <c r="H494" s="18"/>
      <c r="I494" s="18"/>
      <c r="J494" s="18"/>
      <c r="K494" s="18"/>
      <c r="L494" s="18"/>
      <c r="M494" s="18"/>
    </row>
    <row r="495" spans="1:13" ht="13.5">
      <c r="A495" s="17"/>
      <c r="B495" s="17"/>
      <c r="C495" s="17"/>
      <c r="D495" s="17"/>
      <c r="E495" s="18"/>
      <c r="F495" s="18"/>
      <c r="G495" s="18"/>
      <c r="H495" s="18"/>
      <c r="I495" s="18"/>
      <c r="J495" s="18"/>
      <c r="K495" s="18"/>
      <c r="L495" s="18"/>
      <c r="M495" s="18"/>
    </row>
    <row r="496" spans="1:13" ht="13.5">
      <c r="A496" s="17"/>
      <c r="B496" s="17"/>
      <c r="C496" s="17"/>
      <c r="D496" s="17"/>
      <c r="E496" s="18"/>
      <c r="F496" s="18"/>
      <c r="G496" s="18"/>
      <c r="H496" s="18"/>
      <c r="I496" s="18"/>
      <c r="J496" s="18"/>
      <c r="K496" s="18"/>
      <c r="L496" s="18"/>
      <c r="M496" s="18"/>
    </row>
    <row r="497" spans="1:13" ht="13.5">
      <c r="A497" s="17"/>
      <c r="B497" s="17"/>
      <c r="C497" s="17"/>
      <c r="D497" s="17"/>
      <c r="E497" s="18"/>
      <c r="F497" s="18"/>
      <c r="G497" s="18"/>
      <c r="H497" s="18"/>
      <c r="I497" s="18"/>
      <c r="J497" s="18"/>
      <c r="K497" s="18"/>
      <c r="L497" s="18"/>
      <c r="M497" s="18"/>
    </row>
    <row r="498" spans="1:13" ht="13.5">
      <c r="A498" s="17"/>
      <c r="B498" s="17"/>
      <c r="C498" s="17"/>
      <c r="D498" s="17"/>
      <c r="E498" s="18"/>
      <c r="F498" s="18"/>
      <c r="G498" s="18"/>
      <c r="H498" s="18"/>
      <c r="I498" s="18"/>
      <c r="J498" s="18"/>
      <c r="K498" s="18"/>
      <c r="L498" s="18"/>
      <c r="M498" s="18"/>
    </row>
    <row r="499" spans="1:13" ht="13.5">
      <c r="A499" s="17"/>
      <c r="B499" s="17"/>
      <c r="C499" s="17"/>
      <c r="D499" s="17"/>
      <c r="E499" s="18"/>
      <c r="F499" s="18"/>
      <c r="G499" s="18"/>
      <c r="H499" s="18"/>
      <c r="I499" s="18"/>
      <c r="J499" s="18"/>
      <c r="K499" s="18"/>
      <c r="L499" s="18"/>
      <c r="M499" s="18"/>
    </row>
    <row r="500" spans="1:13" ht="13.5">
      <c r="A500" s="17"/>
      <c r="B500" s="17"/>
      <c r="C500" s="17"/>
      <c r="D500" s="17"/>
      <c r="E500" s="18"/>
      <c r="F500" s="18"/>
      <c r="G500" s="18"/>
      <c r="H500" s="18"/>
      <c r="I500" s="18"/>
      <c r="J500" s="18"/>
      <c r="K500" s="18"/>
      <c r="L500" s="18"/>
      <c r="M500" s="18"/>
    </row>
    <row r="501" spans="1:13" ht="13.5">
      <c r="A501" s="17"/>
      <c r="B501" s="17"/>
      <c r="C501" s="17"/>
      <c r="D501" s="17"/>
      <c r="E501" s="18"/>
      <c r="F501" s="18"/>
      <c r="G501" s="18"/>
      <c r="H501" s="18"/>
      <c r="I501" s="18"/>
      <c r="J501" s="18"/>
      <c r="K501" s="18"/>
      <c r="L501" s="18"/>
      <c r="M501" s="18"/>
    </row>
    <row r="502" spans="1:13" ht="13.5">
      <c r="A502" s="17"/>
      <c r="B502" s="17"/>
      <c r="C502" s="17"/>
      <c r="D502" s="17"/>
      <c r="E502" s="18"/>
      <c r="F502" s="18"/>
      <c r="G502" s="18"/>
      <c r="H502" s="18"/>
      <c r="I502" s="18"/>
      <c r="J502" s="18"/>
      <c r="K502" s="18"/>
      <c r="L502" s="18"/>
      <c r="M502" s="18"/>
    </row>
    <row r="503" spans="1:13" ht="13.5">
      <c r="A503" s="17"/>
      <c r="B503" s="17"/>
      <c r="C503" s="17"/>
      <c r="D503" s="17"/>
      <c r="E503" s="18"/>
      <c r="F503" s="18"/>
      <c r="G503" s="18"/>
      <c r="H503" s="18"/>
      <c r="I503" s="18"/>
      <c r="J503" s="18"/>
      <c r="K503" s="18"/>
      <c r="L503" s="18"/>
      <c r="M503" s="18"/>
    </row>
    <row r="504" spans="1:13" ht="13.5">
      <c r="A504" s="17"/>
      <c r="B504" s="17"/>
      <c r="C504" s="17"/>
      <c r="D504" s="17"/>
      <c r="E504" s="18"/>
      <c r="F504" s="18"/>
      <c r="G504" s="18"/>
      <c r="H504" s="18"/>
      <c r="I504" s="18"/>
      <c r="J504" s="18"/>
      <c r="K504" s="18"/>
      <c r="L504" s="18"/>
      <c r="M504" s="18"/>
    </row>
    <row r="505" spans="1:13" ht="13.5">
      <c r="A505" s="17"/>
      <c r="B505" s="17"/>
      <c r="C505" s="17"/>
      <c r="D505" s="17"/>
      <c r="E505" s="18"/>
      <c r="F505" s="18"/>
      <c r="G505" s="18"/>
      <c r="H505" s="18"/>
      <c r="I505" s="18"/>
      <c r="J505" s="18"/>
      <c r="K505" s="18"/>
      <c r="L505" s="18"/>
      <c r="M505" s="18"/>
    </row>
    <row r="506" spans="1:13" ht="13.5">
      <c r="A506" s="17"/>
      <c r="B506" s="17"/>
      <c r="C506" s="17"/>
      <c r="D506" s="17"/>
      <c r="E506" s="18"/>
      <c r="F506" s="18"/>
      <c r="G506" s="18"/>
      <c r="H506" s="18"/>
      <c r="I506" s="18"/>
      <c r="J506" s="18"/>
      <c r="K506" s="18"/>
      <c r="L506" s="18"/>
      <c r="M506" s="18"/>
    </row>
    <row r="507" spans="1:13" ht="13.5">
      <c r="A507" s="17"/>
      <c r="B507" s="17"/>
      <c r="C507" s="17"/>
      <c r="D507" s="17"/>
      <c r="E507" s="18"/>
      <c r="F507" s="18"/>
      <c r="G507" s="18"/>
      <c r="H507" s="18"/>
      <c r="I507" s="18"/>
      <c r="J507" s="18"/>
      <c r="K507" s="18"/>
      <c r="L507" s="18"/>
      <c r="M507" s="18"/>
    </row>
    <row r="508" spans="1:13" ht="13.5">
      <c r="A508" s="17"/>
      <c r="B508" s="17"/>
      <c r="C508" s="17"/>
      <c r="D508" s="17"/>
      <c r="E508" s="18"/>
      <c r="F508" s="18"/>
      <c r="G508" s="18"/>
      <c r="H508" s="18"/>
      <c r="I508" s="18"/>
      <c r="J508" s="18"/>
      <c r="K508" s="18"/>
      <c r="L508" s="18"/>
      <c r="M508" s="18"/>
    </row>
    <row r="509" spans="1:13" ht="13.5">
      <c r="A509" s="17"/>
      <c r="B509" s="17"/>
      <c r="C509" s="17"/>
      <c r="D509" s="17"/>
      <c r="E509" s="18"/>
      <c r="F509" s="18"/>
      <c r="G509" s="18"/>
      <c r="H509" s="18"/>
      <c r="I509" s="18"/>
      <c r="J509" s="18"/>
      <c r="K509" s="18"/>
      <c r="L509" s="18"/>
      <c r="M509" s="18"/>
    </row>
    <row r="510" spans="1:13" ht="13.5">
      <c r="A510" s="17"/>
      <c r="B510" s="17"/>
      <c r="C510" s="17"/>
      <c r="D510" s="17"/>
      <c r="E510" s="18"/>
      <c r="F510" s="18"/>
      <c r="G510" s="18"/>
      <c r="H510" s="18"/>
      <c r="I510" s="18"/>
      <c r="J510" s="18"/>
      <c r="K510" s="18"/>
      <c r="L510" s="18"/>
      <c r="M510" s="18"/>
    </row>
    <row r="511" spans="1:13" ht="13.5">
      <c r="A511" s="17"/>
      <c r="B511" s="17"/>
      <c r="C511" s="17"/>
      <c r="D511" s="17"/>
      <c r="E511" s="18"/>
      <c r="F511" s="18"/>
      <c r="G511" s="18"/>
      <c r="H511" s="18"/>
      <c r="I511" s="18"/>
      <c r="J511" s="18"/>
      <c r="K511" s="18"/>
      <c r="L511" s="18"/>
      <c r="M511" s="18"/>
    </row>
    <row r="512" spans="1:13" ht="13.5">
      <c r="A512" s="17"/>
      <c r="B512" s="17"/>
      <c r="C512" s="17"/>
      <c r="D512" s="17"/>
      <c r="E512" s="18"/>
      <c r="F512" s="18"/>
      <c r="G512" s="18"/>
      <c r="H512" s="18"/>
      <c r="I512" s="18"/>
      <c r="J512" s="18"/>
      <c r="K512" s="18"/>
      <c r="L512" s="18"/>
      <c r="M512" s="18"/>
    </row>
    <row r="513" spans="1:13" ht="13.5">
      <c r="A513" s="17"/>
      <c r="B513" s="17"/>
      <c r="C513" s="17"/>
      <c r="D513" s="17"/>
      <c r="E513" s="18"/>
      <c r="F513" s="18"/>
      <c r="G513" s="18"/>
      <c r="H513" s="18"/>
      <c r="I513" s="18"/>
      <c r="J513" s="18"/>
      <c r="K513" s="18"/>
      <c r="L513" s="18"/>
      <c r="M513" s="18"/>
    </row>
    <row r="514" spans="1:13" ht="13.5">
      <c r="A514" s="17"/>
      <c r="B514" s="17"/>
      <c r="C514" s="17"/>
      <c r="D514" s="17"/>
      <c r="E514" s="18"/>
      <c r="F514" s="18"/>
      <c r="G514" s="18"/>
      <c r="H514" s="18"/>
      <c r="I514" s="18"/>
      <c r="J514" s="18"/>
      <c r="K514" s="18"/>
      <c r="L514" s="18"/>
      <c r="M514" s="18"/>
    </row>
    <row r="515" spans="1:13" ht="13.5">
      <c r="A515" s="17"/>
      <c r="B515" s="17"/>
      <c r="C515" s="17"/>
      <c r="D515" s="17"/>
      <c r="E515" s="18"/>
      <c r="F515" s="18"/>
      <c r="G515" s="18"/>
      <c r="H515" s="18"/>
      <c r="I515" s="18"/>
      <c r="J515" s="18"/>
      <c r="K515" s="18"/>
      <c r="L515" s="18"/>
      <c r="M515" s="18"/>
    </row>
    <row r="516" spans="1:13" ht="13.5">
      <c r="A516" s="17"/>
      <c r="B516" s="17"/>
      <c r="C516" s="17"/>
      <c r="D516" s="17"/>
      <c r="E516" s="18"/>
      <c r="F516" s="18"/>
      <c r="G516" s="18"/>
      <c r="H516" s="18"/>
      <c r="I516" s="18"/>
      <c r="J516" s="18"/>
      <c r="K516" s="18"/>
      <c r="L516" s="18"/>
      <c r="M516" s="18"/>
    </row>
    <row r="517" spans="1:13" ht="13.5">
      <c r="A517" s="17"/>
      <c r="B517" s="17"/>
      <c r="C517" s="17"/>
      <c r="D517" s="17"/>
      <c r="E517" s="18"/>
      <c r="F517" s="18"/>
      <c r="G517" s="18"/>
      <c r="H517" s="18"/>
      <c r="I517" s="18"/>
      <c r="J517" s="18"/>
      <c r="K517" s="18"/>
      <c r="L517" s="18"/>
      <c r="M517" s="18"/>
    </row>
    <row r="518" spans="1:13" ht="13.5">
      <c r="A518" s="17"/>
      <c r="B518" s="17"/>
      <c r="C518" s="17"/>
      <c r="D518" s="17"/>
      <c r="E518" s="18"/>
      <c r="F518" s="18"/>
      <c r="G518" s="18"/>
      <c r="H518" s="18"/>
      <c r="I518" s="18"/>
      <c r="J518" s="18"/>
      <c r="K518" s="18"/>
      <c r="L518" s="18"/>
      <c r="M518" s="18"/>
    </row>
    <row r="519" spans="1:13" ht="13.5">
      <c r="A519" s="17"/>
      <c r="B519" s="17"/>
      <c r="C519" s="17"/>
      <c r="D519" s="17"/>
      <c r="E519" s="18"/>
      <c r="F519" s="18"/>
      <c r="G519" s="18"/>
      <c r="H519" s="18"/>
      <c r="I519" s="18"/>
      <c r="J519" s="18"/>
      <c r="K519" s="18"/>
      <c r="L519" s="18"/>
      <c r="M519" s="18"/>
    </row>
    <row r="520" spans="1:13" ht="13.5">
      <c r="A520" s="17"/>
      <c r="B520" s="17"/>
      <c r="C520" s="17"/>
      <c r="D520" s="17"/>
      <c r="E520" s="18"/>
      <c r="F520" s="18"/>
      <c r="G520" s="18"/>
      <c r="H520" s="18"/>
      <c r="I520" s="18"/>
      <c r="J520" s="18"/>
      <c r="K520" s="18"/>
      <c r="L520" s="18"/>
      <c r="M520" s="18"/>
    </row>
    <row r="521" spans="1:13" ht="13.5">
      <c r="A521" s="17"/>
      <c r="B521" s="17"/>
      <c r="C521" s="17"/>
      <c r="D521" s="17"/>
      <c r="E521" s="18"/>
      <c r="F521" s="18"/>
      <c r="G521" s="18"/>
      <c r="H521" s="18"/>
      <c r="I521" s="18"/>
      <c r="J521" s="18"/>
      <c r="K521" s="18"/>
      <c r="L521" s="18"/>
      <c r="M521" s="18"/>
    </row>
    <row r="522" spans="1:13" ht="13.5">
      <c r="A522" s="17"/>
      <c r="B522" s="17"/>
      <c r="C522" s="17"/>
      <c r="D522" s="17"/>
      <c r="E522" s="18"/>
      <c r="F522" s="18"/>
      <c r="G522" s="18"/>
      <c r="H522" s="18"/>
      <c r="I522" s="18"/>
      <c r="J522" s="18"/>
      <c r="K522" s="18"/>
      <c r="L522" s="18"/>
      <c r="M522" s="18"/>
    </row>
    <row r="523" spans="1:13" ht="13.5">
      <c r="A523" s="17"/>
      <c r="B523" s="17"/>
      <c r="C523" s="17"/>
      <c r="D523" s="17"/>
      <c r="E523" s="18"/>
      <c r="F523" s="18"/>
      <c r="G523" s="18"/>
      <c r="H523" s="18"/>
      <c r="I523" s="18"/>
      <c r="J523" s="18"/>
      <c r="K523" s="18"/>
      <c r="L523" s="18"/>
      <c r="M523" s="18"/>
    </row>
    <row r="524" spans="1:13" ht="13.5">
      <c r="A524" s="17"/>
      <c r="B524" s="17"/>
      <c r="C524" s="17"/>
      <c r="D524" s="17"/>
      <c r="E524" s="18"/>
      <c r="F524" s="18"/>
      <c r="G524" s="18"/>
      <c r="H524" s="18"/>
      <c r="I524" s="18"/>
      <c r="J524" s="18"/>
      <c r="K524" s="18"/>
      <c r="L524" s="18"/>
      <c r="M524" s="18"/>
    </row>
    <row r="525" spans="1:13" ht="13.5">
      <c r="A525" s="17"/>
      <c r="B525" s="17"/>
      <c r="C525" s="17"/>
      <c r="D525" s="17"/>
      <c r="E525" s="18"/>
      <c r="F525" s="18"/>
      <c r="G525" s="18"/>
      <c r="H525" s="18"/>
      <c r="I525" s="18"/>
      <c r="J525" s="18"/>
      <c r="K525" s="18"/>
      <c r="L525" s="18"/>
      <c r="M525" s="18"/>
    </row>
    <row r="526" spans="1:13" ht="13.5">
      <c r="A526" s="17"/>
      <c r="B526" s="17"/>
      <c r="C526" s="17"/>
      <c r="D526" s="17"/>
      <c r="E526" s="18"/>
      <c r="F526" s="18"/>
      <c r="G526" s="18"/>
      <c r="H526" s="18"/>
      <c r="I526" s="18"/>
      <c r="J526" s="18"/>
      <c r="K526" s="18"/>
      <c r="L526" s="18"/>
      <c r="M526" s="18"/>
    </row>
    <row r="527" spans="1:13" ht="13.5">
      <c r="A527" s="17"/>
      <c r="B527" s="17"/>
      <c r="C527" s="17"/>
      <c r="D527" s="17"/>
      <c r="E527" s="18"/>
      <c r="F527" s="18"/>
      <c r="G527" s="18"/>
      <c r="H527" s="18"/>
      <c r="I527" s="18"/>
      <c r="J527" s="18"/>
      <c r="K527" s="18"/>
      <c r="L527" s="18"/>
      <c r="M527" s="18"/>
    </row>
    <row r="528" spans="1:13" ht="13.5">
      <c r="A528" s="17"/>
      <c r="B528" s="17"/>
      <c r="C528" s="17"/>
      <c r="D528" s="17"/>
      <c r="E528" s="18"/>
      <c r="F528" s="18"/>
      <c r="G528" s="18"/>
      <c r="H528" s="18"/>
      <c r="I528" s="18"/>
      <c r="J528" s="18"/>
      <c r="K528" s="18"/>
      <c r="L528" s="18"/>
      <c r="M528" s="18"/>
    </row>
    <row r="529" spans="1:13" ht="13.5">
      <c r="A529" s="17"/>
      <c r="B529" s="17"/>
      <c r="C529" s="17"/>
      <c r="D529" s="17"/>
      <c r="E529" s="18"/>
      <c r="F529" s="18"/>
      <c r="G529" s="18"/>
      <c r="H529" s="18"/>
      <c r="I529" s="18"/>
      <c r="J529" s="18"/>
      <c r="K529" s="18"/>
      <c r="L529" s="18"/>
      <c r="M529" s="18"/>
    </row>
    <row r="530" spans="1:13" ht="13.5">
      <c r="A530" s="17"/>
      <c r="B530" s="17"/>
      <c r="C530" s="17"/>
      <c r="D530" s="17"/>
      <c r="E530" s="18"/>
      <c r="F530" s="18"/>
      <c r="G530" s="18"/>
      <c r="H530" s="18"/>
      <c r="I530" s="18"/>
      <c r="J530" s="18"/>
      <c r="K530" s="18"/>
      <c r="L530" s="18"/>
      <c r="M530" s="18"/>
    </row>
    <row r="531" spans="1:13" ht="13.5">
      <c r="A531" s="17"/>
      <c r="B531" s="17"/>
      <c r="C531" s="17"/>
      <c r="D531" s="17"/>
      <c r="E531" s="18"/>
      <c r="F531" s="18"/>
      <c r="G531" s="18"/>
      <c r="H531" s="18"/>
      <c r="I531" s="18"/>
      <c r="J531" s="18"/>
      <c r="K531" s="18"/>
      <c r="L531" s="18"/>
      <c r="M531" s="18"/>
    </row>
    <row r="532" spans="1:13" ht="13.5">
      <c r="A532" s="17"/>
      <c r="B532" s="17"/>
      <c r="C532" s="17"/>
      <c r="D532" s="17"/>
      <c r="E532" s="18"/>
      <c r="F532" s="18"/>
      <c r="G532" s="18"/>
      <c r="H532" s="18"/>
      <c r="I532" s="18"/>
      <c r="J532" s="18"/>
      <c r="K532" s="18"/>
      <c r="L532" s="18"/>
      <c r="M532" s="18"/>
    </row>
    <row r="533" spans="1:13" ht="13.5">
      <c r="A533" s="17"/>
      <c r="B533" s="17"/>
      <c r="C533" s="17"/>
      <c r="D533" s="17"/>
      <c r="E533" s="18"/>
      <c r="F533" s="18"/>
      <c r="G533" s="18"/>
      <c r="H533" s="18"/>
      <c r="I533" s="18"/>
      <c r="J533" s="18"/>
      <c r="K533" s="18"/>
      <c r="L533" s="18"/>
      <c r="M533" s="18"/>
    </row>
    <row r="534" spans="1:13" ht="13.5">
      <c r="A534" s="17"/>
      <c r="B534" s="17"/>
      <c r="C534" s="17"/>
      <c r="D534" s="17"/>
      <c r="E534" s="18"/>
      <c r="F534" s="18"/>
      <c r="G534" s="18"/>
      <c r="H534" s="18"/>
      <c r="I534" s="18"/>
      <c r="J534" s="18"/>
      <c r="K534" s="18"/>
      <c r="L534" s="18"/>
      <c r="M534" s="18"/>
    </row>
    <row r="535" spans="1:13" ht="13.5">
      <c r="A535" s="17"/>
      <c r="B535" s="17"/>
      <c r="C535" s="17"/>
      <c r="D535" s="17"/>
      <c r="E535" s="18"/>
      <c r="F535" s="18"/>
      <c r="G535" s="18"/>
      <c r="H535" s="18"/>
      <c r="I535" s="18"/>
      <c r="J535" s="18"/>
      <c r="K535" s="18"/>
      <c r="L535" s="18"/>
      <c r="M535" s="18"/>
    </row>
    <row r="536" spans="1:13" ht="13.5">
      <c r="A536" s="17"/>
      <c r="B536" s="17"/>
      <c r="C536" s="17"/>
      <c r="D536" s="17"/>
      <c r="E536" s="18"/>
      <c r="F536" s="18"/>
      <c r="G536" s="18"/>
      <c r="H536" s="18"/>
      <c r="I536" s="18"/>
      <c r="J536" s="18"/>
      <c r="K536" s="18"/>
      <c r="L536" s="18"/>
      <c r="M536" s="18"/>
    </row>
    <row r="537" spans="1:13" ht="13.5">
      <c r="A537" s="17"/>
      <c r="B537" s="17"/>
      <c r="C537" s="17"/>
      <c r="D537" s="17"/>
      <c r="E537" s="18"/>
      <c r="F537" s="18"/>
      <c r="G537" s="18"/>
      <c r="H537" s="18"/>
      <c r="I537" s="18"/>
      <c r="J537" s="18"/>
      <c r="K537" s="18"/>
      <c r="L537" s="18"/>
      <c r="M537" s="18"/>
    </row>
    <row r="538" spans="1:13" ht="13.5">
      <c r="A538" s="17"/>
      <c r="B538" s="17"/>
      <c r="C538" s="17"/>
      <c r="D538" s="17"/>
      <c r="E538" s="18"/>
      <c r="F538" s="18"/>
      <c r="G538" s="18"/>
      <c r="H538" s="18"/>
      <c r="I538" s="18"/>
      <c r="J538" s="18"/>
      <c r="K538" s="18"/>
      <c r="L538" s="18"/>
      <c r="M538" s="18"/>
    </row>
    <row r="539" spans="1:13" ht="13.5">
      <c r="A539" s="17"/>
      <c r="B539" s="17"/>
      <c r="C539" s="17"/>
      <c r="D539" s="17"/>
      <c r="E539" s="18"/>
      <c r="F539" s="18"/>
      <c r="G539" s="18"/>
      <c r="H539" s="18"/>
      <c r="I539" s="18"/>
      <c r="J539" s="18"/>
      <c r="K539" s="18"/>
      <c r="L539" s="18"/>
      <c r="M539" s="18"/>
    </row>
    <row r="540" spans="1:13" ht="13.5">
      <c r="A540" s="17"/>
      <c r="B540" s="17"/>
      <c r="C540" s="17"/>
      <c r="D540" s="17"/>
      <c r="E540" s="18"/>
      <c r="F540" s="18"/>
      <c r="G540" s="18"/>
      <c r="H540" s="18"/>
      <c r="I540" s="18"/>
      <c r="J540" s="18"/>
      <c r="K540" s="18"/>
      <c r="L540" s="18"/>
      <c r="M540" s="18"/>
    </row>
    <row r="541" spans="1:13" ht="13.5">
      <c r="A541" s="17"/>
      <c r="B541" s="17"/>
      <c r="C541" s="17"/>
      <c r="D541" s="17"/>
      <c r="E541" s="18"/>
      <c r="F541" s="18"/>
      <c r="G541" s="18"/>
      <c r="H541" s="18"/>
      <c r="I541" s="18"/>
      <c r="J541" s="18"/>
      <c r="K541" s="18"/>
      <c r="L541" s="18"/>
      <c r="M541" s="18"/>
    </row>
    <row r="542" spans="1:13" ht="13.5">
      <c r="A542" s="17"/>
      <c r="B542" s="17"/>
      <c r="C542" s="17"/>
      <c r="D542" s="17"/>
      <c r="E542" s="18"/>
      <c r="F542" s="18"/>
      <c r="G542" s="18"/>
      <c r="H542" s="18"/>
      <c r="I542" s="18"/>
      <c r="J542" s="18"/>
      <c r="K542" s="18"/>
      <c r="L542" s="18"/>
      <c r="M542" s="18"/>
    </row>
    <row r="543" spans="1:13" ht="13.5">
      <c r="A543" s="17"/>
      <c r="B543" s="17"/>
      <c r="C543" s="17"/>
      <c r="D543" s="17"/>
      <c r="E543" s="18"/>
      <c r="F543" s="18"/>
      <c r="G543" s="18"/>
      <c r="H543" s="18"/>
      <c r="I543" s="18"/>
      <c r="J543" s="18"/>
      <c r="K543" s="18"/>
      <c r="L543" s="18"/>
      <c r="M543" s="18"/>
    </row>
    <row r="544" spans="1:13" ht="13.5">
      <c r="A544" s="17"/>
      <c r="B544" s="17"/>
      <c r="C544" s="17"/>
      <c r="D544" s="17"/>
      <c r="E544" s="18"/>
      <c r="F544" s="18"/>
      <c r="G544" s="18"/>
      <c r="H544" s="18"/>
      <c r="I544" s="18"/>
      <c r="J544" s="18"/>
      <c r="K544" s="18"/>
      <c r="L544" s="18"/>
      <c r="M544" s="18"/>
    </row>
    <row r="545" spans="1:13" ht="13.5">
      <c r="A545" s="17"/>
      <c r="B545" s="17"/>
      <c r="C545" s="17"/>
      <c r="D545" s="17"/>
      <c r="E545" s="18"/>
      <c r="F545" s="18"/>
      <c r="G545" s="18"/>
      <c r="H545" s="18"/>
      <c r="I545" s="18"/>
      <c r="J545" s="18"/>
      <c r="K545" s="18"/>
      <c r="L545" s="18"/>
      <c r="M545" s="18"/>
    </row>
    <row r="546" spans="1:13" ht="13.5">
      <c r="A546" s="17"/>
      <c r="B546" s="17"/>
      <c r="C546" s="17"/>
      <c r="D546" s="17"/>
      <c r="E546" s="18"/>
      <c r="F546" s="18"/>
      <c r="G546" s="18"/>
      <c r="H546" s="18"/>
      <c r="I546" s="18"/>
      <c r="J546" s="18"/>
      <c r="K546" s="18"/>
      <c r="L546" s="18"/>
      <c r="M546" s="18"/>
    </row>
    <row r="547" spans="1:13" ht="13.5">
      <c r="A547" s="17"/>
      <c r="B547" s="17"/>
      <c r="C547" s="17"/>
      <c r="D547" s="17"/>
      <c r="E547" s="18"/>
      <c r="F547" s="18"/>
      <c r="G547" s="18"/>
      <c r="H547" s="18"/>
      <c r="I547" s="18"/>
      <c r="J547" s="18"/>
      <c r="K547" s="18"/>
      <c r="L547" s="18"/>
      <c r="M547" s="18"/>
    </row>
    <row r="548" spans="1:13" ht="13.5">
      <c r="A548" s="17"/>
      <c r="B548" s="17"/>
      <c r="C548" s="17"/>
      <c r="D548" s="17"/>
      <c r="E548" s="18"/>
      <c r="F548" s="18"/>
      <c r="G548" s="18"/>
      <c r="H548" s="18"/>
      <c r="I548" s="18"/>
      <c r="J548" s="18"/>
      <c r="K548" s="18"/>
      <c r="L548" s="18"/>
      <c r="M548" s="18"/>
    </row>
    <row r="549" spans="1:13" ht="13.5">
      <c r="A549" s="17"/>
      <c r="B549" s="17"/>
      <c r="C549" s="17"/>
      <c r="D549" s="17"/>
      <c r="E549" s="18"/>
      <c r="F549" s="18"/>
      <c r="G549" s="18"/>
      <c r="H549" s="18"/>
      <c r="I549" s="18"/>
      <c r="J549" s="18"/>
      <c r="K549" s="18"/>
      <c r="L549" s="18"/>
      <c r="M549" s="18"/>
    </row>
    <row r="550" spans="1:13" ht="13.5">
      <c r="A550" s="17"/>
      <c r="B550" s="17"/>
      <c r="C550" s="17"/>
      <c r="D550" s="17"/>
      <c r="E550" s="18"/>
      <c r="F550" s="18"/>
      <c r="G550" s="18"/>
      <c r="H550" s="18"/>
      <c r="I550" s="18"/>
      <c r="J550" s="18"/>
      <c r="K550" s="18"/>
      <c r="L550" s="18"/>
      <c r="M550" s="18"/>
    </row>
    <row r="551" spans="1:13" ht="13.5">
      <c r="A551" s="17"/>
      <c r="B551" s="17"/>
      <c r="C551" s="17"/>
      <c r="D551" s="17"/>
      <c r="E551" s="18"/>
      <c r="F551" s="18"/>
      <c r="G551" s="18"/>
      <c r="H551" s="18"/>
      <c r="I551" s="18"/>
      <c r="J551" s="18"/>
      <c r="K551" s="18"/>
      <c r="L551" s="18"/>
      <c r="M551" s="18"/>
    </row>
    <row r="552" spans="1:13" ht="13.5">
      <c r="A552" s="17"/>
      <c r="B552" s="17"/>
      <c r="C552" s="17"/>
      <c r="D552" s="17"/>
      <c r="E552" s="18"/>
      <c r="F552" s="18"/>
      <c r="G552" s="18"/>
      <c r="H552" s="18"/>
      <c r="I552" s="18"/>
      <c r="J552" s="18"/>
      <c r="K552" s="18"/>
      <c r="L552" s="18"/>
      <c r="M552" s="18"/>
    </row>
    <row r="553" spans="1:13" ht="13.5">
      <c r="A553" s="17"/>
      <c r="B553" s="17"/>
      <c r="C553" s="17"/>
      <c r="D553" s="17"/>
      <c r="E553" s="18"/>
      <c r="F553" s="18"/>
      <c r="G553" s="18"/>
      <c r="H553" s="18"/>
      <c r="I553" s="18"/>
      <c r="J553" s="18"/>
      <c r="K553" s="18"/>
      <c r="L553" s="18"/>
      <c r="M553" s="18"/>
    </row>
    <row r="554" spans="1:13" ht="13.5">
      <c r="A554" s="17"/>
      <c r="B554" s="17"/>
      <c r="C554" s="17"/>
      <c r="D554" s="17"/>
      <c r="E554" s="18"/>
      <c r="F554" s="18"/>
      <c r="G554" s="18"/>
      <c r="H554" s="18"/>
      <c r="I554" s="18"/>
      <c r="J554" s="18"/>
      <c r="K554" s="18"/>
      <c r="L554" s="18"/>
      <c r="M554" s="18"/>
    </row>
    <row r="555" spans="1:13" ht="13.5">
      <c r="A555" s="17"/>
      <c r="B555" s="17"/>
      <c r="C555" s="17"/>
      <c r="D555" s="17"/>
      <c r="E555" s="18"/>
      <c r="F555" s="18"/>
      <c r="G555" s="18"/>
      <c r="H555" s="18"/>
      <c r="I555" s="18"/>
      <c r="J555" s="18"/>
      <c r="K555" s="18"/>
      <c r="L555" s="18"/>
      <c r="M555" s="18"/>
    </row>
    <row r="556" spans="1:13" ht="13.5">
      <c r="A556" s="17"/>
      <c r="B556" s="17"/>
      <c r="C556" s="17"/>
      <c r="D556" s="17"/>
      <c r="E556" s="18"/>
      <c r="F556" s="18"/>
      <c r="G556" s="18"/>
      <c r="H556" s="18"/>
      <c r="I556" s="18"/>
      <c r="J556" s="18"/>
      <c r="K556" s="18"/>
      <c r="L556" s="18"/>
      <c r="M556" s="18"/>
    </row>
    <row r="557" spans="1:13" ht="13.5">
      <c r="A557" s="17"/>
      <c r="B557" s="17"/>
      <c r="C557" s="17"/>
      <c r="D557" s="17"/>
      <c r="E557" s="18"/>
      <c r="F557" s="18"/>
      <c r="G557" s="18"/>
      <c r="H557" s="18"/>
      <c r="I557" s="18"/>
      <c r="J557" s="18"/>
      <c r="K557" s="18"/>
      <c r="L557" s="18"/>
      <c r="M557" s="18"/>
    </row>
    <row r="558" spans="1:13" ht="13.5">
      <c r="A558" s="17"/>
      <c r="B558" s="17"/>
      <c r="C558" s="17"/>
      <c r="D558" s="17"/>
      <c r="E558" s="18"/>
      <c r="F558" s="18"/>
      <c r="G558" s="18"/>
      <c r="H558" s="18"/>
      <c r="I558" s="18"/>
      <c r="J558" s="18"/>
      <c r="K558" s="18"/>
      <c r="L558" s="18"/>
      <c r="M558" s="18"/>
    </row>
    <row r="559" spans="1:13" ht="13.5">
      <c r="A559" s="17"/>
      <c r="B559" s="17"/>
      <c r="C559" s="17"/>
      <c r="D559" s="17"/>
      <c r="E559" s="18"/>
      <c r="F559" s="18"/>
      <c r="G559" s="18"/>
      <c r="H559" s="18"/>
      <c r="I559" s="18"/>
      <c r="J559" s="18"/>
      <c r="K559" s="18"/>
      <c r="L559" s="18"/>
      <c r="M559" s="18"/>
    </row>
    <row r="560" spans="1:13" ht="13.5">
      <c r="A560" s="17"/>
      <c r="B560" s="17"/>
      <c r="C560" s="17"/>
      <c r="D560" s="17"/>
      <c r="E560" s="18"/>
      <c r="F560" s="18"/>
      <c r="G560" s="18"/>
      <c r="H560" s="18"/>
      <c r="I560" s="18"/>
      <c r="J560" s="18"/>
      <c r="K560" s="18"/>
      <c r="L560" s="18"/>
      <c r="M560" s="18"/>
    </row>
    <row r="561" spans="1:13" ht="13.5">
      <c r="A561" s="17"/>
      <c r="B561" s="17"/>
      <c r="C561" s="17"/>
      <c r="D561" s="17"/>
      <c r="E561" s="18"/>
      <c r="F561" s="18"/>
      <c r="G561" s="18"/>
      <c r="H561" s="18"/>
      <c r="I561" s="18"/>
      <c r="J561" s="18"/>
      <c r="K561" s="18"/>
      <c r="L561" s="18"/>
      <c r="M561" s="18"/>
    </row>
    <row r="562" spans="1:13" ht="13.5">
      <c r="A562" s="17"/>
      <c r="B562" s="17"/>
      <c r="C562" s="17"/>
      <c r="D562" s="17"/>
      <c r="E562" s="18"/>
      <c r="F562" s="18"/>
      <c r="G562" s="18"/>
      <c r="H562" s="18"/>
      <c r="I562" s="18"/>
      <c r="J562" s="18"/>
      <c r="K562" s="18"/>
      <c r="L562" s="18"/>
      <c r="M562" s="18"/>
    </row>
    <row r="563" spans="1:13" ht="13.5">
      <c r="A563" s="17"/>
      <c r="B563" s="17"/>
      <c r="C563" s="17"/>
      <c r="D563" s="17"/>
      <c r="E563" s="18"/>
      <c r="F563" s="18"/>
      <c r="G563" s="18"/>
      <c r="H563" s="18"/>
      <c r="I563" s="18"/>
      <c r="J563" s="18"/>
      <c r="K563" s="18"/>
      <c r="L563" s="18"/>
      <c r="M563" s="18"/>
    </row>
    <row r="564" spans="1:13" ht="13.5">
      <c r="A564" s="17"/>
      <c r="B564" s="17"/>
      <c r="C564" s="17"/>
      <c r="D564" s="17"/>
      <c r="E564" s="18"/>
      <c r="F564" s="18"/>
      <c r="G564" s="18"/>
      <c r="H564" s="18"/>
      <c r="I564" s="18"/>
      <c r="J564" s="18"/>
      <c r="K564" s="18"/>
      <c r="L564" s="18"/>
      <c r="M564" s="18"/>
    </row>
    <row r="565" spans="1:13" ht="13.5">
      <c r="A565" s="17"/>
      <c r="B565" s="17"/>
      <c r="C565" s="17"/>
      <c r="D565" s="17"/>
      <c r="E565" s="18"/>
      <c r="F565" s="18"/>
      <c r="G565" s="18"/>
      <c r="H565" s="18"/>
      <c r="I565" s="18"/>
      <c r="J565" s="18"/>
      <c r="K565" s="18"/>
      <c r="L565" s="18"/>
      <c r="M565" s="18"/>
    </row>
    <row r="566" spans="1:13" ht="13.5">
      <c r="A566" s="17"/>
      <c r="B566" s="17"/>
      <c r="C566" s="17"/>
      <c r="D566" s="17"/>
      <c r="E566" s="18"/>
      <c r="F566" s="18"/>
      <c r="G566" s="18"/>
      <c r="H566" s="18"/>
      <c r="I566" s="18"/>
      <c r="J566" s="18"/>
      <c r="K566" s="18"/>
      <c r="L566" s="18"/>
      <c r="M566" s="18"/>
    </row>
    <row r="567" spans="1:13" ht="13.5">
      <c r="A567" s="17"/>
      <c r="B567" s="17"/>
      <c r="C567" s="17"/>
      <c r="D567" s="17"/>
      <c r="E567" s="18"/>
      <c r="F567" s="18"/>
      <c r="G567" s="18"/>
      <c r="H567" s="18"/>
      <c r="I567" s="18"/>
      <c r="J567" s="18"/>
      <c r="K567" s="18"/>
      <c r="L567" s="18"/>
      <c r="M567" s="18"/>
    </row>
    <row r="568" spans="1:13" ht="13.5">
      <c r="A568" s="17"/>
      <c r="B568" s="17"/>
      <c r="C568" s="17"/>
      <c r="D568" s="17"/>
      <c r="E568" s="18"/>
      <c r="F568" s="18"/>
      <c r="G568" s="18"/>
      <c r="H568" s="18"/>
      <c r="I568" s="18"/>
      <c r="J568" s="18"/>
      <c r="K568" s="18"/>
      <c r="L568" s="18"/>
      <c r="M568" s="18"/>
    </row>
    <row r="569" spans="1:13" ht="13.5">
      <c r="A569" s="17"/>
      <c r="B569" s="17"/>
      <c r="C569" s="17"/>
      <c r="D569" s="17"/>
      <c r="E569" s="18"/>
      <c r="F569" s="18"/>
      <c r="G569" s="18"/>
      <c r="H569" s="18"/>
      <c r="I569" s="18"/>
      <c r="J569" s="18"/>
      <c r="K569" s="18"/>
      <c r="L569" s="18"/>
      <c r="M569" s="18"/>
    </row>
    <row r="570" spans="1:13" ht="13.5">
      <c r="A570" s="17"/>
      <c r="B570" s="17"/>
      <c r="C570" s="17"/>
      <c r="D570" s="17"/>
      <c r="E570" s="18"/>
      <c r="F570" s="18"/>
      <c r="G570" s="18"/>
      <c r="H570" s="18"/>
      <c r="I570" s="18"/>
      <c r="J570" s="18"/>
      <c r="K570" s="18"/>
      <c r="L570" s="18"/>
      <c r="M570" s="18"/>
    </row>
    <row r="571" spans="1:13" ht="13.5">
      <c r="A571" s="17"/>
      <c r="B571" s="17"/>
      <c r="C571" s="17"/>
      <c r="D571" s="17"/>
      <c r="E571" s="18"/>
      <c r="F571" s="18"/>
      <c r="G571" s="18"/>
      <c r="H571" s="18"/>
      <c r="I571" s="18"/>
      <c r="J571" s="18"/>
      <c r="K571" s="18"/>
      <c r="L571" s="18"/>
      <c r="M571" s="18"/>
    </row>
    <row r="572" spans="1:13" ht="13.5">
      <c r="A572" s="17"/>
      <c r="B572" s="17"/>
      <c r="C572" s="17"/>
      <c r="D572" s="17"/>
      <c r="E572" s="18"/>
      <c r="F572" s="18"/>
      <c r="G572" s="18"/>
      <c r="H572" s="18"/>
      <c r="I572" s="18"/>
      <c r="J572" s="18"/>
      <c r="K572" s="18"/>
      <c r="L572" s="18"/>
      <c r="M572" s="18"/>
    </row>
    <row r="573" spans="1:13" ht="13.5">
      <c r="A573" s="17"/>
      <c r="B573" s="17"/>
      <c r="C573" s="17"/>
      <c r="D573" s="17"/>
      <c r="E573" s="18"/>
      <c r="F573" s="18"/>
      <c r="G573" s="18"/>
      <c r="H573" s="18"/>
      <c r="I573" s="18"/>
      <c r="J573" s="18"/>
      <c r="K573" s="18"/>
      <c r="L573" s="18"/>
      <c r="M573" s="18"/>
    </row>
    <row r="574" spans="1:13" ht="13.5">
      <c r="A574" s="17"/>
      <c r="B574" s="17"/>
      <c r="C574" s="17"/>
      <c r="D574" s="17"/>
      <c r="E574" s="18"/>
      <c r="F574" s="18"/>
      <c r="G574" s="18"/>
      <c r="H574" s="18"/>
      <c r="I574" s="18"/>
      <c r="J574" s="18"/>
      <c r="K574" s="18"/>
      <c r="L574" s="18"/>
      <c r="M574" s="18"/>
    </row>
    <row r="575" spans="1:13" ht="13.5">
      <c r="A575" s="17"/>
      <c r="B575" s="17"/>
      <c r="C575" s="17"/>
      <c r="D575" s="17"/>
      <c r="E575" s="18"/>
      <c r="F575" s="18"/>
      <c r="G575" s="18"/>
      <c r="H575" s="18"/>
      <c r="I575" s="18"/>
      <c r="J575" s="18"/>
      <c r="K575" s="18"/>
      <c r="L575" s="18"/>
      <c r="M575" s="18"/>
    </row>
    <row r="576" spans="1:13" ht="13.5">
      <c r="A576" s="17"/>
      <c r="B576" s="17"/>
      <c r="C576" s="17"/>
      <c r="D576" s="17"/>
      <c r="E576" s="18"/>
      <c r="F576" s="18"/>
      <c r="G576" s="18"/>
      <c r="H576" s="18"/>
      <c r="I576" s="18"/>
      <c r="J576" s="18"/>
      <c r="K576" s="18"/>
      <c r="L576" s="18"/>
      <c r="M576" s="18"/>
    </row>
    <row r="577" spans="1:13" ht="13.5">
      <c r="A577" s="17"/>
      <c r="B577" s="17"/>
      <c r="C577" s="17"/>
      <c r="D577" s="17"/>
      <c r="E577" s="18"/>
      <c r="F577" s="18"/>
      <c r="G577" s="18"/>
      <c r="H577" s="18"/>
      <c r="I577" s="18"/>
      <c r="J577" s="18"/>
      <c r="K577" s="18"/>
      <c r="L577" s="18"/>
      <c r="M577" s="18"/>
    </row>
    <row r="578" spans="1:13" ht="13.5">
      <c r="A578" s="17"/>
      <c r="B578" s="17"/>
      <c r="C578" s="17"/>
      <c r="D578" s="17"/>
      <c r="E578" s="18"/>
      <c r="F578" s="18"/>
      <c r="G578" s="18"/>
      <c r="H578" s="18"/>
      <c r="I578" s="18"/>
      <c r="J578" s="18"/>
      <c r="K578" s="18"/>
      <c r="L578" s="18"/>
      <c r="M578" s="18"/>
    </row>
    <row r="579" spans="1:13" ht="13.5">
      <c r="A579" s="17"/>
      <c r="B579" s="17"/>
      <c r="C579" s="17"/>
      <c r="D579" s="17"/>
      <c r="E579" s="18"/>
      <c r="F579" s="18"/>
      <c r="G579" s="18"/>
      <c r="H579" s="18"/>
      <c r="I579" s="18"/>
      <c r="J579" s="18"/>
      <c r="K579" s="18"/>
      <c r="L579" s="18"/>
      <c r="M579" s="18"/>
    </row>
    <row r="580" spans="1:13" ht="13.5">
      <c r="A580" s="17"/>
      <c r="B580" s="17"/>
      <c r="C580" s="17"/>
      <c r="D580" s="17"/>
      <c r="E580" s="18"/>
      <c r="F580" s="18"/>
      <c r="G580" s="18"/>
      <c r="H580" s="18"/>
      <c r="I580" s="18"/>
      <c r="J580" s="18"/>
      <c r="K580" s="18"/>
      <c r="L580" s="18"/>
      <c r="M580" s="18"/>
    </row>
    <row r="581" spans="1:13" ht="13.5">
      <c r="A581" s="17"/>
      <c r="B581" s="17"/>
      <c r="C581" s="17"/>
      <c r="D581" s="17"/>
      <c r="E581" s="18"/>
      <c r="F581" s="18"/>
      <c r="G581" s="18"/>
      <c r="H581" s="18"/>
      <c r="I581" s="18"/>
      <c r="J581" s="18"/>
      <c r="K581" s="18"/>
      <c r="L581" s="18"/>
      <c r="M581" s="18"/>
    </row>
    <row r="582" spans="1:13" ht="13.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</row>
    <row r="583" spans="1:13" ht="13.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</row>
    <row r="584" spans="1:13" ht="13.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</row>
    <row r="585" spans="1:13" ht="13.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</row>
    <row r="586" spans="1:13" ht="13.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</row>
    <row r="587" spans="1:13" ht="13.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</row>
    <row r="588" spans="1:13" ht="13.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</row>
    <row r="589" spans="1:13" ht="13.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</row>
    <row r="590" spans="1:13" ht="13.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</row>
    <row r="591" spans="1:13" ht="13.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</row>
    <row r="592" spans="1:13" ht="13.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</row>
    <row r="593" spans="1:13" ht="13.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</row>
    <row r="594" spans="1:13" ht="13.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</row>
    <row r="595" spans="1:13" ht="13.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</row>
    <row r="596" spans="1:13" ht="13.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</row>
    <row r="597" spans="1:13" ht="13.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ht="13.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</row>
    <row r="599" spans="1:13" ht="13.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</row>
    <row r="600" spans="1:13" ht="13.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</row>
    <row r="601" spans="1:13" ht="13.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</row>
    <row r="602" spans="1:13" ht="13.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3" ht="13.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</row>
    <row r="604" spans="1:13" ht="13.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</row>
    <row r="605" spans="1:13" ht="13.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</row>
    <row r="606" spans="1:13" ht="13.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</row>
    <row r="607" spans="1:13" ht="13.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</row>
    <row r="608" spans="1:13" ht="13.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</row>
    <row r="609" spans="1:13" ht="13.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</row>
    <row r="610" spans="1:13" ht="13.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</row>
    <row r="611" spans="1:13" ht="13.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</row>
    <row r="612" spans="1:13" ht="13.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</row>
    <row r="613" spans="1:13" ht="13.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</row>
    <row r="614" spans="1:13" ht="13.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</row>
    <row r="615" spans="1:13" ht="13.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</row>
    <row r="616" spans="1:13" ht="13.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</row>
    <row r="617" spans="1:13" ht="13.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</row>
    <row r="618" spans="1:13" ht="13.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</row>
    <row r="619" spans="1:13" ht="13.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</row>
    <row r="620" spans="1:13" ht="13.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</row>
    <row r="621" spans="1:13" ht="13.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</row>
    <row r="622" spans="1:13" ht="13.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</row>
    <row r="623" spans="1:13" ht="13.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</row>
    <row r="624" spans="1:13" ht="13.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</row>
    <row r="625" spans="1:13" ht="13.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</row>
    <row r="626" spans="1:13" ht="13.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</row>
    <row r="627" spans="1:13" ht="13.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</row>
    <row r="628" spans="1:13" ht="13.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</row>
    <row r="629" spans="1:13" ht="13.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</row>
    <row r="630" spans="1:13" ht="13.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</row>
    <row r="631" spans="1:13" ht="13.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</row>
    <row r="632" spans="1:13" ht="13.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</row>
    <row r="633" spans="1:13" ht="13.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</row>
    <row r="634" spans="1:13" ht="13.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</row>
    <row r="635" spans="1:13" ht="13.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</row>
    <row r="636" spans="1:13" ht="13.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</row>
    <row r="637" spans="1:13" ht="13.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</row>
    <row r="638" spans="1:13" ht="13.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</row>
    <row r="639" spans="1:13" ht="13.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</row>
    <row r="640" spans="1:13" ht="13.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</row>
    <row r="641" spans="1:13" ht="13.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</row>
    <row r="642" spans="1:13" ht="13.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</row>
    <row r="643" spans="1:13" ht="13.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</row>
    <row r="644" spans="1:13" ht="13.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</row>
    <row r="645" spans="1:13" ht="13.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</row>
    <row r="646" spans="1:13" ht="13.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</row>
    <row r="647" spans="1:13" ht="13.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</row>
    <row r="648" spans="1:13" ht="13.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</row>
    <row r="649" spans="1:13" ht="13.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</row>
    <row r="650" spans="1:13" ht="13.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</row>
    <row r="651" spans="1:13" ht="13.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</row>
    <row r="652" spans="1:13" ht="13.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</row>
    <row r="653" spans="1:13" ht="13.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</row>
    <row r="654" spans="1:13" ht="13.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</row>
    <row r="655" spans="1:13" ht="13.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</row>
    <row r="656" spans="1:13" ht="13.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</row>
    <row r="657" spans="1:13" ht="13.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</row>
    <row r="658" spans="1:13" ht="13.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</row>
    <row r="659" spans="1:13" ht="13.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</row>
    <row r="660" spans="1:13" ht="13.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</row>
    <row r="661" spans="1:13" ht="13.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</row>
    <row r="662" spans="1:13" ht="13.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</row>
    <row r="663" spans="1:13" ht="13.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</row>
    <row r="664" spans="1:13" ht="13.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</row>
    <row r="665" spans="1:13" ht="13.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</row>
    <row r="666" spans="1:13" ht="13.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</row>
    <row r="667" spans="1:13" ht="13.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</row>
    <row r="668" spans="1:13" ht="13.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</row>
    <row r="669" spans="1:13" ht="13.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</row>
    <row r="670" spans="1:13" ht="13.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</row>
    <row r="671" spans="1:13" ht="13.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</row>
    <row r="672" spans="1:13" ht="13.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</row>
    <row r="673" spans="1:13" ht="13.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</row>
    <row r="674" spans="1:13" ht="13.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</row>
    <row r="675" spans="1:13" ht="13.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</row>
    <row r="676" spans="1:13" ht="13.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</row>
    <row r="677" spans="1:13" ht="13.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</row>
    <row r="678" spans="1:13" ht="13.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</row>
    <row r="679" spans="1:13" ht="13.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</row>
    <row r="680" spans="1:13" ht="13.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</row>
    <row r="681" spans="1:13" ht="13.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</row>
    <row r="682" spans="1:13" ht="13.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</row>
    <row r="683" spans="1:13" ht="13.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</row>
    <row r="684" spans="1:13" ht="13.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</row>
    <row r="685" spans="1:13" ht="13.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</row>
    <row r="686" spans="1:13" ht="13.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</row>
    <row r="687" spans="1:13" ht="13.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</row>
    <row r="688" spans="1:13" ht="13.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</row>
    <row r="689" spans="1:13" ht="13.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</row>
    <row r="690" spans="1:13" ht="13.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</row>
    <row r="691" spans="1:13" ht="13.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</row>
    <row r="692" spans="1:13" ht="13.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</row>
    <row r="693" spans="1:13" ht="13.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</row>
    <row r="694" spans="1:13" ht="13.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</row>
    <row r="695" spans="1:13" ht="13.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</row>
    <row r="696" spans="1:13" ht="13.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</row>
    <row r="697" spans="1:13" ht="13.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</row>
    <row r="698" spans="1:13" ht="13.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</row>
    <row r="699" spans="1:13" ht="13.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</row>
    <row r="700" spans="1:13" ht="13.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</row>
    <row r="701" spans="1:13" ht="13.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</row>
    <row r="702" spans="1:13" ht="13.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</row>
    <row r="703" spans="1:13" ht="13.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</row>
    <row r="704" spans="1:13" ht="13.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</row>
    <row r="705" spans="1:13" ht="13.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</row>
    <row r="706" spans="1:13" ht="13.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</row>
    <row r="707" spans="1:13" ht="13.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</row>
    <row r="708" spans="1:13" ht="13.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</row>
    <row r="709" spans="1:13" ht="13.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</row>
    <row r="710" spans="1:13" ht="13.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</row>
    <row r="711" spans="1:13" ht="13.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</row>
    <row r="712" spans="1:13" ht="13.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</row>
    <row r="713" spans="1:13" ht="13.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</row>
    <row r="714" spans="1:13" ht="13.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</row>
    <row r="715" spans="1:13" ht="13.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</row>
    <row r="716" spans="1:13" ht="13.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</row>
    <row r="717" spans="1:13" ht="13.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</row>
    <row r="718" spans="1:13" ht="13.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</row>
    <row r="719" spans="1:13" ht="13.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</row>
    <row r="720" spans="1:13" ht="13.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</row>
    <row r="721" spans="1:13" ht="13.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</row>
    <row r="722" spans="1:13" ht="13.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</row>
    <row r="723" spans="1:13" ht="13.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</row>
    <row r="724" spans="1:13" ht="13.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</row>
    <row r="725" spans="1:13" ht="13.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</row>
    <row r="726" spans="1:13" ht="13.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</row>
    <row r="727" spans="1:13" ht="13.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</row>
    <row r="728" spans="1:13" ht="13.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</row>
    <row r="729" spans="1:13" ht="13.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</row>
    <row r="730" spans="1:13" ht="13.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</row>
    <row r="731" spans="1:13" ht="13.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</row>
    <row r="732" spans="1:13" ht="13.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</row>
    <row r="733" spans="1:13" ht="13.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</row>
    <row r="734" spans="1:13" ht="13.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</row>
    <row r="735" spans="1:13" ht="13.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</row>
    <row r="736" spans="1:13" ht="13.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</row>
    <row r="737" spans="1:13" ht="13.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</row>
    <row r="738" spans="1:13" ht="13.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</row>
    <row r="739" spans="1:13" ht="13.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</row>
    <row r="740" spans="1:13" ht="13.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</row>
    <row r="741" spans="1:13" ht="13.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</row>
    <row r="742" spans="1:13" ht="13.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</row>
    <row r="743" spans="1:13" ht="13.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</row>
    <row r="744" spans="1:13" ht="13.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</row>
    <row r="745" spans="1:13" ht="13.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</row>
    <row r="746" spans="1:13" ht="13.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</row>
    <row r="747" spans="1:13" ht="13.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</row>
    <row r="748" spans="1:13" ht="13.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</row>
    <row r="749" spans="1:13" ht="13.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</row>
    <row r="750" spans="1:13" ht="13.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</row>
    <row r="751" spans="1:13" ht="13.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</row>
    <row r="752" spans="1:13" ht="13.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</row>
    <row r="753" spans="1:13" ht="13.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</row>
    <row r="754" spans="1:13" ht="13.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</row>
    <row r="755" spans="1:13" ht="13.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</row>
    <row r="756" spans="1:13" ht="13.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</row>
    <row r="757" spans="1:13" ht="13.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</row>
    <row r="758" spans="1:13" ht="13.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</row>
    <row r="759" spans="1:13" ht="13.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</row>
    <row r="760" spans="1:13" ht="13.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</row>
    <row r="761" spans="1:13" ht="13.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</row>
    <row r="762" spans="1:13" ht="13.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</row>
    <row r="763" spans="1:13" ht="13.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</row>
    <row r="764" spans="1:13" ht="13.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</row>
    <row r="765" spans="1:13" ht="13.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</row>
    <row r="766" spans="1:13" ht="13.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</row>
    <row r="767" spans="1:13" ht="13.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</row>
    <row r="768" spans="1:13" ht="13.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</row>
    <row r="769" spans="1:13" ht="13.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</row>
    <row r="770" spans="1:13" ht="13.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</row>
    <row r="771" spans="1:13" ht="13.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</row>
    <row r="772" spans="1:13" ht="13.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</row>
    <row r="773" spans="1:13" ht="13.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</row>
    <row r="774" spans="1:13" ht="13.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</row>
    <row r="775" spans="1:13" ht="13.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</row>
    <row r="776" spans="1:13" ht="13.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</row>
    <row r="777" spans="1:13" ht="13.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</row>
    <row r="778" spans="1:13" ht="13.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</row>
    <row r="779" spans="1:13" ht="13.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</row>
    <row r="780" spans="1:13" ht="13.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</row>
    <row r="781" spans="1:13" ht="13.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</row>
    <row r="782" spans="1:13" ht="13.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</row>
    <row r="783" spans="1:13" ht="13.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</row>
    <row r="784" spans="1:13" ht="13.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</row>
    <row r="785" spans="1:13" ht="13.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</row>
    <row r="786" spans="1:13" ht="13.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</row>
    <row r="787" spans="1:13" ht="13.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</row>
    <row r="788" spans="1:13" ht="13.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</row>
    <row r="789" spans="1:13" ht="13.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</row>
    <row r="790" spans="1:13" ht="13.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</row>
    <row r="791" spans="1:13" ht="13.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</row>
    <row r="792" spans="1:13" ht="13.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</row>
    <row r="793" spans="1:13" ht="13.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</row>
    <row r="794" spans="1:13" ht="13.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</row>
    <row r="795" spans="1:13" ht="13.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</row>
    <row r="796" spans="1:13" ht="13.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</row>
    <row r="797" spans="1:13" ht="13.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</row>
    <row r="798" spans="1:13" ht="13.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</row>
    <row r="799" spans="1:13" ht="13.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</row>
    <row r="800" spans="1:13" ht="13.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</row>
    <row r="801" spans="1:13" ht="13.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</row>
    <row r="802" spans="1:13" ht="13.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</row>
    <row r="803" spans="1:13" ht="13.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</row>
    <row r="804" spans="1:13" ht="13.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</row>
    <row r="805" spans="1:13" ht="13.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</row>
    <row r="806" spans="1:13" ht="13.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</row>
    <row r="807" spans="1:13" ht="13.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</row>
    <row r="808" spans="1:13" ht="13.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</row>
    <row r="809" spans="1:13" ht="13.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</row>
    <row r="810" spans="1:13" ht="13.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</row>
    <row r="811" spans="1:13" ht="13.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</row>
    <row r="812" spans="1:13" ht="13.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</row>
    <row r="813" spans="1:13" ht="13.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</row>
    <row r="814" spans="1:13" ht="13.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</row>
    <row r="815" spans="1:13" ht="13.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</row>
    <row r="816" spans="1:13" ht="13.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</row>
    <row r="817" spans="1:13" ht="13.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</row>
    <row r="818" spans="1:13" ht="13.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</row>
    <row r="819" spans="1:13" ht="13.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</row>
    <row r="820" spans="1:13" ht="13.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</row>
    <row r="821" spans="1:13" ht="13.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</row>
    <row r="822" spans="1:13" ht="13.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</row>
    <row r="823" spans="1:13" ht="13.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</row>
    <row r="824" spans="1:13" ht="13.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</row>
    <row r="825" spans="1:13" ht="13.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</row>
    <row r="826" spans="1:13" ht="13.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</row>
    <row r="827" spans="1:13" ht="13.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</row>
    <row r="828" spans="1:13" ht="13.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</row>
    <row r="829" spans="1:13" ht="13.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</row>
    <row r="830" spans="1:13" ht="13.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</row>
    <row r="831" spans="1:13" ht="13.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</row>
    <row r="832" spans="1:13" ht="13.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</row>
    <row r="833" spans="1:13" ht="13.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</row>
    <row r="834" spans="1:13" ht="13.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</row>
    <row r="835" spans="1:13" ht="13.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</row>
    <row r="836" spans="1:13" ht="13.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</row>
    <row r="837" spans="1:13" ht="13.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</row>
    <row r="838" spans="1:13" ht="13.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</row>
    <row r="839" spans="1:13" ht="13.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</row>
    <row r="840" spans="1:13" ht="13.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</row>
    <row r="841" spans="1:13" ht="13.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</row>
    <row r="842" spans="1:13" ht="13.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</row>
    <row r="843" spans="1:13" ht="13.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</row>
    <row r="844" spans="1:13" ht="13.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</row>
    <row r="845" spans="1:13" ht="13.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</row>
    <row r="846" spans="1:13" ht="13.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</row>
    <row r="847" spans="1:13" ht="13.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</row>
    <row r="848" spans="1:13" ht="13.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</row>
    <row r="849" spans="1:13" ht="13.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</row>
    <row r="850" spans="1:13" ht="13.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</row>
    <row r="851" spans="1:13" ht="13.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</row>
    <row r="852" spans="1:13" ht="13.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</row>
    <row r="853" spans="1:13" ht="13.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</row>
    <row r="854" spans="1:13" ht="13.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</row>
    <row r="855" spans="1:13" ht="13.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</row>
    <row r="856" spans="1:13" ht="13.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</row>
    <row r="857" spans="1:13" ht="13.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</row>
    <row r="858" spans="1:13" ht="13.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</row>
    <row r="859" spans="1:13" ht="13.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</row>
    <row r="860" spans="1:13" ht="13.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</row>
    <row r="861" spans="1:13" ht="13.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</row>
    <row r="862" spans="1:13" ht="13.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</row>
    <row r="863" spans="1:13" ht="13.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</row>
    <row r="864" spans="1:13" ht="13.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</row>
    <row r="865" spans="1:13" ht="13.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</row>
    <row r="866" spans="1:13" ht="13.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</row>
    <row r="867" spans="1:13" ht="13.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</row>
    <row r="868" spans="1:13" ht="13.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</row>
    <row r="869" spans="1:13" ht="13.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</row>
    <row r="870" spans="1:13" ht="13.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</row>
    <row r="871" spans="1:13" ht="13.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</row>
    <row r="872" spans="1:13" ht="13.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</row>
    <row r="873" spans="1:13" ht="13.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</row>
    <row r="874" spans="1:13" ht="13.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</row>
    <row r="875" spans="1:13" ht="13.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</row>
    <row r="876" spans="1:13" ht="13.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</row>
    <row r="877" spans="1:13" ht="13.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</row>
    <row r="878" spans="1:13" ht="13.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</row>
    <row r="879" spans="1:13" ht="13.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</row>
    <row r="880" spans="1:13" ht="13.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</row>
    <row r="881" spans="1:13" ht="13.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</row>
    <row r="882" spans="1:13" ht="13.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</row>
    <row r="883" spans="1:13" ht="13.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</row>
    <row r="884" spans="1:13" ht="13.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</row>
    <row r="885" spans="1:13" ht="13.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</row>
    <row r="886" spans="1:13" ht="13.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</row>
    <row r="887" spans="1:13" ht="13.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</row>
    <row r="888" spans="1:13" ht="13.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</row>
    <row r="889" spans="1:13" ht="13.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</row>
    <row r="890" spans="1:13" ht="13.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</row>
    <row r="891" spans="1:13" ht="13.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</row>
    <row r="892" spans="1:13" ht="13.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</row>
    <row r="893" spans="1:13" ht="13.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</row>
    <row r="894" spans="1:13" ht="13.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</row>
    <row r="895" spans="1:13" ht="13.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</row>
    <row r="896" spans="1:13" ht="13.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</row>
    <row r="897" spans="1:13" ht="13.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</row>
    <row r="898" spans="1:13" ht="13.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</row>
    <row r="899" spans="1:13" ht="13.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</row>
    <row r="900" spans="1:13" ht="13.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</row>
    <row r="901" spans="1:13" ht="13.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</row>
    <row r="902" spans="1:13" ht="13.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</row>
    <row r="903" spans="1:13" ht="13.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</row>
    <row r="904" spans="1:13" ht="13.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</row>
    <row r="905" spans="1:13" ht="13.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</row>
    <row r="906" spans="1:13" ht="13.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</row>
    <row r="907" spans="1:13" ht="13.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</row>
    <row r="908" spans="1:13" ht="13.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</row>
    <row r="909" spans="1:13" ht="13.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</row>
    <row r="910" spans="1:13" ht="13.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</row>
    <row r="911" spans="1:13" ht="13.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</row>
    <row r="912" spans="1:13" ht="13.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</row>
    <row r="913" spans="1:13" ht="13.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</row>
    <row r="914" spans="1:13" ht="13.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</row>
    <row r="915" spans="1:13" ht="13.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</row>
    <row r="916" spans="1:13" ht="13.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</row>
    <row r="917" spans="1:13" ht="13.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</row>
    <row r="918" spans="1:13" ht="13.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</row>
    <row r="919" spans="1:13" ht="13.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</row>
    <row r="920" spans="1:13" ht="13.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</row>
    <row r="921" spans="1:13" ht="13.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</row>
    <row r="922" spans="1:13" ht="13.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</row>
    <row r="923" spans="1:13" ht="13.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</row>
    <row r="924" spans="1:13" ht="13.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</row>
    <row r="925" spans="1:13" ht="13.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</row>
    <row r="926" spans="1:13" ht="13.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</row>
    <row r="927" spans="1:13" ht="13.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</row>
    <row r="928" spans="1:13" ht="13.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</row>
    <row r="929" spans="1:13" ht="13.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</row>
    <row r="930" spans="1:13" ht="13.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</row>
    <row r="931" spans="1:13" ht="13.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</row>
    <row r="932" spans="1:13" ht="13.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</row>
    <row r="933" spans="1:13" ht="13.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</row>
    <row r="934" spans="1:13" ht="13.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</row>
    <row r="935" spans="1:13" ht="13.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</row>
    <row r="936" spans="1:13" ht="13.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</row>
    <row r="937" spans="1:13" ht="13.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</row>
    <row r="938" spans="1:13" ht="13.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</row>
    <row r="939" spans="1:13" ht="13.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</row>
    <row r="940" spans="1:13" ht="13.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</row>
    <row r="941" spans="1:13" ht="13.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</row>
    <row r="942" spans="1:13" ht="13.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</row>
    <row r="943" spans="1:13" ht="13.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</row>
    <row r="944" spans="1:13" ht="13.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</row>
    <row r="945" spans="1:13" ht="13.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</row>
    <row r="946" spans="1:13" ht="13.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</row>
    <row r="947" spans="1:13" ht="13.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</row>
    <row r="948" spans="1:13" ht="13.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</row>
    <row r="949" spans="1:13" ht="13.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</row>
    <row r="950" spans="1:13" ht="13.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</row>
    <row r="951" spans="1:13" ht="13.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</row>
    <row r="952" spans="1:13" ht="13.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</row>
    <row r="953" spans="1:13" ht="13.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</row>
    <row r="954" spans="1:13" ht="13.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</row>
    <row r="955" spans="1:13" ht="13.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</row>
    <row r="956" spans="1:13" ht="13.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</row>
    <row r="957" spans="1:13" ht="13.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</row>
    <row r="958" spans="1:13" ht="13.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</row>
    <row r="959" spans="1:13" ht="13.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</row>
    <row r="960" spans="1:13" ht="13.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</row>
    <row r="961" spans="1:13" ht="13.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</row>
    <row r="962" spans="1:13" ht="13.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</row>
    <row r="963" spans="1:13" ht="13.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</row>
    <row r="964" spans="1:13" ht="13.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</row>
    <row r="965" spans="1:13" ht="13.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</row>
    <row r="966" spans="1:13" ht="13.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</row>
    <row r="967" spans="1:13" ht="13.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</row>
  </sheetData>
  <sheetProtection/>
  <autoFilter ref="A17:M28"/>
  <mergeCells count="26">
    <mergeCell ref="A1:N1"/>
    <mergeCell ref="C3:L3"/>
    <mergeCell ref="B5:M5"/>
    <mergeCell ref="H7:K7"/>
    <mergeCell ref="H8:K8"/>
    <mergeCell ref="A9:F9"/>
    <mergeCell ref="H9:K9"/>
    <mergeCell ref="I13:I16"/>
    <mergeCell ref="J13:J16"/>
    <mergeCell ref="K13:K16"/>
    <mergeCell ref="A11:A16"/>
    <mergeCell ref="B11:B16"/>
    <mergeCell ref="C11:C16"/>
    <mergeCell ref="D11:D16"/>
    <mergeCell ref="E11:F12"/>
    <mergeCell ref="G11:H12"/>
    <mergeCell ref="L13:L16"/>
    <mergeCell ref="E31:F31"/>
    <mergeCell ref="G31:H31"/>
    <mergeCell ref="I11:J12"/>
    <mergeCell ref="K11:L12"/>
    <mergeCell ref="M11:M16"/>
    <mergeCell ref="E13:E16"/>
    <mergeCell ref="F13:F16"/>
    <mergeCell ref="G13:G16"/>
    <mergeCell ref="H13:H16"/>
  </mergeCells>
  <printOptions/>
  <pageMargins left="0.75" right="0.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X174"/>
  <sheetViews>
    <sheetView tabSelected="1" zoomScalePageLayoutView="0" workbookViewId="0" topLeftCell="A67">
      <selection activeCell="A5" sqref="A5:IV5"/>
    </sheetView>
  </sheetViews>
  <sheetFormatPr defaultColWidth="9.00390625" defaultRowHeight="12.75"/>
  <cols>
    <col min="1" max="1" width="4.125" style="1" customWidth="1"/>
    <col min="2" max="2" width="20.125" style="1" customWidth="1"/>
    <col min="3" max="3" width="40.125" style="1" customWidth="1"/>
    <col min="4" max="4" width="13.00390625" style="52" customWidth="1"/>
    <col min="5" max="5" width="10.375" style="52" bestFit="1" customWidth="1"/>
    <col min="6" max="6" width="11.75390625" style="52" bestFit="1" customWidth="1"/>
    <col min="7" max="7" width="11.625" style="52" bestFit="1" customWidth="1"/>
    <col min="8" max="8" width="12.375" style="52" bestFit="1" customWidth="1"/>
    <col min="9" max="18" width="9.125" style="2" customWidth="1"/>
    <col min="19" max="16384" width="9.125" style="1" customWidth="1"/>
  </cols>
  <sheetData>
    <row r="1" spans="1:2" ht="13.5">
      <c r="A1" s="142" t="s">
        <v>149</v>
      </c>
      <c r="B1" s="142"/>
    </row>
    <row r="2" spans="1:2" ht="13.5">
      <c r="A2" s="142" t="s">
        <v>150</v>
      </c>
      <c r="B2" s="142"/>
    </row>
    <row r="3" spans="1:7" ht="12.75">
      <c r="A3" s="157"/>
      <c r="B3" s="157"/>
      <c r="C3" s="157"/>
      <c r="D3" s="157"/>
      <c r="E3" s="157"/>
      <c r="F3" s="157"/>
      <c r="G3" s="157"/>
    </row>
    <row r="4" spans="1:18" s="58" customFormat="1" ht="21">
      <c r="A4" s="158" t="s">
        <v>151</v>
      </c>
      <c r="B4" s="158"/>
      <c r="C4" s="158"/>
      <c r="D4" s="54">
        <f>H69*1</f>
        <v>584.9287603660605</v>
      </c>
      <c r="E4" s="53" t="s">
        <v>152</v>
      </c>
      <c r="F4" s="53"/>
      <c r="G4" s="55"/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</row>
    <row r="6" spans="1:8" ht="16.5">
      <c r="A6" s="134" t="s">
        <v>5</v>
      </c>
      <c r="B6" s="134"/>
      <c r="C6" s="134"/>
      <c r="D6" s="134"/>
      <c r="E6" s="134"/>
      <c r="F6" s="134"/>
      <c r="G6" s="134"/>
      <c r="H6" s="134"/>
    </row>
    <row r="8" spans="1:24" ht="65.25" customHeight="1">
      <c r="A8" s="136" t="s">
        <v>108</v>
      </c>
      <c r="B8" s="136"/>
      <c r="C8" s="136"/>
      <c r="D8" s="136"/>
      <c r="E8" s="136"/>
      <c r="F8" s="136"/>
      <c r="G8" s="136"/>
      <c r="H8" s="136"/>
      <c r="I8" s="91"/>
      <c r="J8" s="91"/>
      <c r="K8" s="91"/>
      <c r="L8" s="91"/>
      <c r="M8" s="91"/>
      <c r="N8" s="91"/>
      <c r="O8" s="4"/>
      <c r="P8" s="4"/>
      <c r="Q8" s="4"/>
      <c r="R8" s="4"/>
      <c r="S8" s="4"/>
      <c r="T8" s="4"/>
      <c r="U8" s="4"/>
      <c r="V8" s="4"/>
      <c r="W8" s="4"/>
      <c r="X8" s="4"/>
    </row>
    <row r="10" spans="1:4" ht="15.75">
      <c r="A10" s="156" t="s">
        <v>203</v>
      </c>
      <c r="B10" s="156"/>
      <c r="C10" s="156"/>
      <c r="D10" s="156"/>
    </row>
    <row r="12" spans="1:8" s="2" customFormat="1" ht="22.5" customHeight="1">
      <c r="A12" s="155" t="s">
        <v>153</v>
      </c>
      <c r="B12" s="143" t="s">
        <v>154</v>
      </c>
      <c r="C12" s="143" t="s">
        <v>155</v>
      </c>
      <c r="D12" s="143" t="s">
        <v>156</v>
      </c>
      <c r="E12" s="143"/>
      <c r="F12" s="143"/>
      <c r="G12" s="143"/>
      <c r="H12" s="143" t="s">
        <v>157</v>
      </c>
    </row>
    <row r="13" spans="1:8" s="2" customFormat="1" ht="12.75" customHeight="1">
      <c r="A13" s="155"/>
      <c r="B13" s="143"/>
      <c r="C13" s="143"/>
      <c r="D13" s="155" t="s">
        <v>158</v>
      </c>
      <c r="E13" s="155" t="s">
        <v>159</v>
      </c>
      <c r="F13" s="155" t="s">
        <v>160</v>
      </c>
      <c r="G13" s="155" t="s">
        <v>161</v>
      </c>
      <c r="H13" s="143"/>
    </row>
    <row r="14" spans="1:8" ht="12.75" customHeight="1">
      <c r="A14" s="155"/>
      <c r="B14" s="143"/>
      <c r="C14" s="143"/>
      <c r="D14" s="155"/>
      <c r="E14" s="155"/>
      <c r="F14" s="155"/>
      <c r="G14" s="155"/>
      <c r="H14" s="143"/>
    </row>
    <row r="15" spans="1:8" ht="12.75" customHeight="1">
      <c r="A15" s="155"/>
      <c r="B15" s="143"/>
      <c r="C15" s="143"/>
      <c r="D15" s="155"/>
      <c r="E15" s="155"/>
      <c r="F15" s="155"/>
      <c r="G15" s="155"/>
      <c r="H15" s="143"/>
    </row>
    <row r="16" spans="1:8" ht="12.75" customHeight="1">
      <c r="A16" s="155"/>
      <c r="B16" s="143"/>
      <c r="C16" s="143"/>
      <c r="D16" s="155"/>
      <c r="E16" s="155"/>
      <c r="F16" s="155"/>
      <c r="G16" s="155"/>
      <c r="H16" s="143"/>
    </row>
    <row r="17" spans="1:8" ht="12.75" customHeight="1">
      <c r="A17" s="155"/>
      <c r="B17" s="143"/>
      <c r="C17" s="143"/>
      <c r="D17" s="155"/>
      <c r="E17" s="155"/>
      <c r="F17" s="155"/>
      <c r="G17" s="155"/>
      <c r="H17" s="143"/>
    </row>
    <row r="18" spans="1:8" ht="12.75" customHeight="1">
      <c r="A18" s="155"/>
      <c r="B18" s="143"/>
      <c r="C18" s="143"/>
      <c r="D18" s="155"/>
      <c r="E18" s="155"/>
      <c r="F18" s="155"/>
      <c r="G18" s="155"/>
      <c r="H18" s="143"/>
    </row>
    <row r="19" spans="1:8" s="60" customFormat="1" ht="12.75">
      <c r="A19" s="3">
        <v>1</v>
      </c>
      <c r="B19" s="3">
        <v>2</v>
      </c>
      <c r="C19" s="3">
        <v>3</v>
      </c>
      <c r="D19" s="59">
        <v>4</v>
      </c>
      <c r="E19" s="59">
        <v>5</v>
      </c>
      <c r="F19" s="59">
        <v>6</v>
      </c>
      <c r="G19" s="59">
        <v>7</v>
      </c>
      <c r="H19" s="59">
        <v>8</v>
      </c>
    </row>
    <row r="20" spans="1:8" ht="15.75">
      <c r="A20" s="61"/>
      <c r="B20" s="61"/>
      <c r="C20" s="62" t="s">
        <v>162</v>
      </c>
      <c r="D20" s="63"/>
      <c r="E20" s="63"/>
      <c r="F20" s="63"/>
      <c r="G20" s="63"/>
      <c r="H20" s="63"/>
    </row>
    <row r="21" spans="1:8" ht="31.5">
      <c r="A21" s="61"/>
      <c r="B21" s="61"/>
      <c r="C21" s="64" t="s">
        <v>163</v>
      </c>
      <c r="D21" s="63"/>
      <c r="E21" s="63"/>
      <c r="F21" s="63"/>
      <c r="G21" s="63"/>
      <c r="H21" s="63"/>
    </row>
    <row r="22" spans="1:8" ht="15.75">
      <c r="A22" s="61"/>
      <c r="B22" s="61"/>
      <c r="C22" s="65"/>
      <c r="D22" s="66"/>
      <c r="E22" s="66"/>
      <c r="F22" s="66"/>
      <c r="G22" s="66"/>
      <c r="H22" s="66"/>
    </row>
    <row r="23" spans="1:8" ht="15.75">
      <c r="A23" s="61">
        <v>1</v>
      </c>
      <c r="B23" s="61"/>
      <c r="C23" s="67"/>
      <c r="D23" s="148" t="s">
        <v>164</v>
      </c>
      <c r="E23" s="148"/>
      <c r="F23" s="148"/>
      <c r="G23" s="148"/>
      <c r="H23" s="68"/>
    </row>
    <row r="24" spans="1:8" ht="15.75">
      <c r="A24" s="61"/>
      <c r="B24" s="61"/>
      <c r="C24" s="62" t="s">
        <v>165</v>
      </c>
      <c r="D24" s="63"/>
      <c r="E24" s="63"/>
      <c r="F24" s="63"/>
      <c r="G24" s="63"/>
      <c r="H24" s="63"/>
    </row>
    <row r="25" spans="1:8" ht="31.5">
      <c r="A25" s="61"/>
      <c r="B25" s="61"/>
      <c r="C25" s="64" t="s">
        <v>166</v>
      </c>
      <c r="D25" s="69"/>
      <c r="E25" s="69"/>
      <c r="F25" s="69"/>
      <c r="G25" s="69"/>
      <c r="H25" s="69"/>
    </row>
    <row r="26" spans="1:11" ht="68.25">
      <c r="A26" s="40">
        <v>2</v>
      </c>
      <c r="B26" s="40" t="s">
        <v>167</v>
      </c>
      <c r="C26" s="92" t="s">
        <v>108</v>
      </c>
      <c r="D26" s="70">
        <f>'2-1(19.11.13)'!M141*0.001</f>
        <v>440.823262139153</v>
      </c>
      <c r="E26" s="93"/>
      <c r="F26" s="93"/>
      <c r="G26" s="93"/>
      <c r="H26" s="70">
        <f>D26</f>
        <v>440.823262139153</v>
      </c>
      <c r="I26" s="71"/>
      <c r="J26" s="71"/>
      <c r="K26" s="72"/>
    </row>
    <row r="27" spans="1:8" ht="13.5">
      <c r="A27" s="40"/>
      <c r="B27" s="40"/>
      <c r="C27" s="94" t="s">
        <v>168</v>
      </c>
      <c r="D27" s="73">
        <f>SUM(D26:D26)</f>
        <v>440.823262139153</v>
      </c>
      <c r="E27" s="73"/>
      <c r="F27" s="73"/>
      <c r="G27" s="74"/>
      <c r="H27" s="73">
        <f>SUM(H26:H26)</f>
        <v>440.823262139153</v>
      </c>
    </row>
    <row r="28" spans="1:8" ht="13.5">
      <c r="A28" s="80"/>
      <c r="B28" s="80"/>
      <c r="C28" s="95" t="s">
        <v>169</v>
      </c>
      <c r="D28" s="76"/>
      <c r="E28" s="76"/>
      <c r="F28" s="76"/>
      <c r="G28" s="76"/>
      <c r="H28" s="76"/>
    </row>
    <row r="29" spans="1:8" ht="27">
      <c r="A29" s="80"/>
      <c r="B29" s="80"/>
      <c r="C29" s="95" t="s">
        <v>170</v>
      </c>
      <c r="D29" s="76"/>
      <c r="E29" s="76"/>
      <c r="F29" s="76"/>
      <c r="G29" s="76"/>
      <c r="H29" s="76"/>
    </row>
    <row r="30" spans="1:8" ht="13.5">
      <c r="A30" s="80">
        <v>3</v>
      </c>
      <c r="B30" s="80"/>
      <c r="C30" s="94"/>
      <c r="D30" s="149" t="s">
        <v>164</v>
      </c>
      <c r="E30" s="149"/>
      <c r="F30" s="149"/>
      <c r="G30" s="149"/>
      <c r="H30" s="149"/>
    </row>
    <row r="31" spans="1:8" ht="13.5">
      <c r="A31" s="80"/>
      <c r="B31" s="80"/>
      <c r="C31" s="94"/>
      <c r="D31" s="76"/>
      <c r="E31" s="76"/>
      <c r="F31" s="76"/>
      <c r="G31" s="76"/>
      <c r="H31" s="76"/>
    </row>
    <row r="32" spans="1:8" ht="13.5">
      <c r="A32" s="80"/>
      <c r="B32" s="80"/>
      <c r="C32" s="95" t="s">
        <v>171</v>
      </c>
      <c r="D32" s="76"/>
      <c r="E32" s="76"/>
      <c r="F32" s="76"/>
      <c r="G32" s="76"/>
      <c r="H32" s="76"/>
    </row>
    <row r="33" spans="1:8" ht="27">
      <c r="A33" s="80"/>
      <c r="B33" s="80"/>
      <c r="C33" s="95" t="s">
        <v>172</v>
      </c>
      <c r="D33" s="76"/>
      <c r="E33" s="76"/>
      <c r="F33" s="76"/>
      <c r="G33" s="76"/>
      <c r="H33" s="76"/>
    </row>
    <row r="34" spans="1:8" ht="13.5">
      <c r="A34" s="80">
        <v>4</v>
      </c>
      <c r="B34" s="40"/>
      <c r="C34" s="94"/>
      <c r="D34" s="149" t="s">
        <v>164</v>
      </c>
      <c r="E34" s="149"/>
      <c r="F34" s="149"/>
      <c r="G34" s="149"/>
      <c r="H34" s="149"/>
    </row>
    <row r="35" spans="1:8" ht="13.5">
      <c r="A35" s="80"/>
      <c r="B35" s="80"/>
      <c r="C35" s="95" t="s">
        <v>173</v>
      </c>
      <c r="D35" s="76"/>
      <c r="E35" s="76"/>
      <c r="F35" s="76"/>
      <c r="G35" s="76"/>
      <c r="H35" s="76"/>
    </row>
    <row r="36" spans="1:8" ht="27">
      <c r="A36" s="80"/>
      <c r="B36" s="80"/>
      <c r="C36" s="95" t="s">
        <v>174</v>
      </c>
      <c r="D36" s="76"/>
      <c r="E36" s="76"/>
      <c r="F36" s="76"/>
      <c r="G36" s="76"/>
      <c r="H36" s="76"/>
    </row>
    <row r="37" spans="1:8" ht="13.5">
      <c r="A37" s="80">
        <v>5</v>
      </c>
      <c r="B37" s="80"/>
      <c r="C37" s="94"/>
      <c r="D37" s="149" t="s">
        <v>164</v>
      </c>
      <c r="E37" s="149"/>
      <c r="F37" s="149"/>
      <c r="G37" s="149"/>
      <c r="H37" s="76"/>
    </row>
    <row r="38" spans="1:8" ht="13.5">
      <c r="A38" s="96"/>
      <c r="B38" s="97"/>
      <c r="C38" s="95" t="s">
        <v>175</v>
      </c>
      <c r="D38" s="79"/>
      <c r="E38" s="79"/>
      <c r="F38" s="79"/>
      <c r="G38" s="79"/>
      <c r="H38" s="79"/>
    </row>
    <row r="39" spans="1:8" ht="40.5">
      <c r="A39" s="80"/>
      <c r="B39" s="80"/>
      <c r="C39" s="95" t="s">
        <v>176</v>
      </c>
      <c r="D39" s="79"/>
      <c r="E39" s="79"/>
      <c r="F39" s="79"/>
      <c r="G39" s="79"/>
      <c r="H39" s="79"/>
    </row>
    <row r="40" spans="1:8" ht="13.5">
      <c r="A40" s="80">
        <v>6</v>
      </c>
      <c r="B40" s="40"/>
      <c r="C40" s="94"/>
      <c r="D40" s="149" t="s">
        <v>164</v>
      </c>
      <c r="E40" s="149"/>
      <c r="F40" s="149"/>
      <c r="G40" s="149"/>
      <c r="H40" s="81"/>
    </row>
    <row r="41" spans="1:8" ht="13.5">
      <c r="A41" s="80"/>
      <c r="B41" s="40"/>
      <c r="C41" s="98" t="s">
        <v>177</v>
      </c>
      <c r="D41" s="76"/>
      <c r="E41" s="76"/>
      <c r="F41" s="76"/>
      <c r="G41" s="76"/>
      <c r="H41" s="76"/>
    </row>
    <row r="42" spans="1:8" ht="27">
      <c r="A42" s="80"/>
      <c r="B42" s="40"/>
      <c r="C42" s="95" t="s">
        <v>178</v>
      </c>
      <c r="D42" s="76"/>
      <c r="E42" s="76"/>
      <c r="F42" s="76"/>
      <c r="G42" s="76"/>
      <c r="H42" s="76"/>
    </row>
    <row r="43" spans="1:8" ht="47.25" customHeight="1">
      <c r="A43" s="80">
        <v>7</v>
      </c>
      <c r="B43" s="40" t="s">
        <v>221</v>
      </c>
      <c r="C43" s="94" t="s">
        <v>220</v>
      </c>
      <c r="D43" s="75">
        <f>'2-2 (19.11.13)'!M28*0.001</f>
        <v>8.7417792</v>
      </c>
      <c r="E43" s="78"/>
      <c r="F43" s="78"/>
      <c r="G43" s="78"/>
      <c r="H43" s="75">
        <f>D43</f>
        <v>8.7417792</v>
      </c>
    </row>
    <row r="44" spans="1:8" ht="13.5">
      <c r="A44" s="80"/>
      <c r="B44" s="40"/>
      <c r="C44" s="99" t="s">
        <v>222</v>
      </c>
      <c r="D44" s="75">
        <f>SUM(D43)</f>
        <v>8.7417792</v>
      </c>
      <c r="E44" s="75"/>
      <c r="F44" s="75"/>
      <c r="G44" s="75"/>
      <c r="H44" s="75">
        <f>SUM(H43)</f>
        <v>8.7417792</v>
      </c>
    </row>
    <row r="45" spans="1:8" ht="13.5">
      <c r="A45" s="80"/>
      <c r="B45" s="80"/>
      <c r="C45" s="99" t="s">
        <v>179</v>
      </c>
      <c r="D45" s="75">
        <f>D44+D27</f>
        <v>449.56504133915297</v>
      </c>
      <c r="E45" s="75"/>
      <c r="F45" s="75"/>
      <c r="G45" s="75"/>
      <c r="H45" s="75">
        <f>G45+F45+E45+D45</f>
        <v>449.56504133915297</v>
      </c>
    </row>
    <row r="46" spans="1:8" ht="13.5">
      <c r="A46" s="80"/>
      <c r="B46" s="80"/>
      <c r="C46" s="95" t="s">
        <v>180</v>
      </c>
      <c r="D46" s="76"/>
      <c r="E46" s="76"/>
      <c r="F46" s="76"/>
      <c r="G46" s="76"/>
      <c r="H46" s="76"/>
    </row>
    <row r="47" spans="1:8" ht="13.5">
      <c r="A47" s="80"/>
      <c r="B47" s="80"/>
      <c r="C47" s="95" t="s">
        <v>181</v>
      </c>
      <c r="D47" s="76"/>
      <c r="E47" s="76"/>
      <c r="F47" s="76"/>
      <c r="G47" s="76"/>
      <c r="H47" s="76"/>
    </row>
    <row r="48" spans="1:8" ht="40.5" customHeight="1">
      <c r="A48" s="80">
        <v>8</v>
      </c>
      <c r="B48" s="40" t="s">
        <v>182</v>
      </c>
      <c r="C48" s="94" t="s">
        <v>223</v>
      </c>
      <c r="D48" s="77">
        <f>H45*0.045</f>
        <v>20.230426860261883</v>
      </c>
      <c r="E48" s="78"/>
      <c r="F48" s="78"/>
      <c r="G48" s="78"/>
      <c r="H48" s="77">
        <f>D48</f>
        <v>20.230426860261883</v>
      </c>
    </row>
    <row r="49" spans="1:8" ht="13.5">
      <c r="A49" s="80"/>
      <c r="B49" s="40"/>
      <c r="C49" s="99" t="s">
        <v>183</v>
      </c>
      <c r="D49" s="75">
        <f>SUM(D48)</f>
        <v>20.230426860261883</v>
      </c>
      <c r="E49" s="75"/>
      <c r="F49" s="75"/>
      <c r="G49" s="75"/>
      <c r="H49" s="75">
        <f>SUM(H48)</f>
        <v>20.230426860261883</v>
      </c>
    </row>
    <row r="50" spans="1:8" ht="13.5">
      <c r="A50" s="80"/>
      <c r="B50" s="40"/>
      <c r="C50" s="99" t="s">
        <v>184</v>
      </c>
      <c r="D50" s="75">
        <f>D45+D49</f>
        <v>469.79546819941487</v>
      </c>
      <c r="E50" s="75"/>
      <c r="F50" s="75"/>
      <c r="G50" s="75"/>
      <c r="H50" s="75">
        <f>H45+H49</f>
        <v>469.79546819941487</v>
      </c>
    </row>
    <row r="51" spans="1:8" ht="13.5">
      <c r="A51" s="40"/>
      <c r="B51" s="40"/>
      <c r="C51" s="95" t="s">
        <v>185</v>
      </c>
      <c r="D51" s="79"/>
      <c r="E51" s="79"/>
      <c r="F51" s="79"/>
      <c r="G51" s="79"/>
      <c r="H51" s="79"/>
    </row>
    <row r="52" spans="1:8" ht="13.5">
      <c r="A52" s="40"/>
      <c r="B52" s="40"/>
      <c r="C52" s="95" t="s">
        <v>186</v>
      </c>
      <c r="D52" s="79"/>
      <c r="E52" s="79"/>
      <c r="F52" s="79"/>
      <c r="G52" s="79"/>
      <c r="H52" s="79"/>
    </row>
    <row r="53" spans="1:8" ht="23.25" customHeight="1">
      <c r="A53" s="80">
        <v>9</v>
      </c>
      <c r="B53" s="40"/>
      <c r="C53" s="94"/>
      <c r="D53" s="149" t="s">
        <v>164</v>
      </c>
      <c r="E53" s="149"/>
      <c r="F53" s="149"/>
      <c r="G53" s="149"/>
      <c r="H53" s="76"/>
    </row>
    <row r="54" spans="1:8" s="84" customFormat="1" ht="13.5">
      <c r="A54" s="100"/>
      <c r="B54" s="100"/>
      <c r="C54" s="100" t="s">
        <v>187</v>
      </c>
      <c r="D54" s="81">
        <f>D50</f>
        <v>469.79546819941487</v>
      </c>
      <c r="E54" s="82"/>
      <c r="F54" s="81"/>
      <c r="G54" s="83"/>
      <c r="H54" s="81">
        <f>H50</f>
        <v>469.79546819941487</v>
      </c>
    </row>
    <row r="55" spans="1:8" ht="13.5">
      <c r="A55" s="40"/>
      <c r="B55" s="40"/>
      <c r="C55" s="95" t="s">
        <v>188</v>
      </c>
      <c r="D55" s="79"/>
      <c r="E55" s="79"/>
      <c r="F55" s="79"/>
      <c r="G55" s="79"/>
      <c r="H55" s="79"/>
    </row>
    <row r="56" spans="1:8" ht="27">
      <c r="A56" s="40"/>
      <c r="B56" s="40"/>
      <c r="C56" s="95" t="s">
        <v>189</v>
      </c>
      <c r="D56" s="79"/>
      <c r="E56" s="79"/>
      <c r="F56" s="79"/>
      <c r="G56" s="79"/>
      <c r="H56" s="79"/>
    </row>
    <row r="57" spans="1:8" ht="57.75" customHeight="1">
      <c r="A57" s="80">
        <v>10</v>
      </c>
      <c r="B57" s="40" t="s">
        <v>204</v>
      </c>
      <c r="C57" s="94" t="s">
        <v>205</v>
      </c>
      <c r="D57" s="79"/>
      <c r="E57" s="79"/>
      <c r="F57" s="79"/>
      <c r="G57" s="81">
        <f>H54*0.0049</f>
        <v>2.3019977941771326</v>
      </c>
      <c r="H57" s="81">
        <f>G57</f>
        <v>2.3019977941771326</v>
      </c>
    </row>
    <row r="58" spans="1:8" ht="13.5">
      <c r="A58" s="40"/>
      <c r="B58" s="40"/>
      <c r="C58" s="100" t="s">
        <v>190</v>
      </c>
      <c r="D58" s="81">
        <f>D54*1</f>
        <v>469.79546819941487</v>
      </c>
      <c r="E58" s="85"/>
      <c r="F58" s="81"/>
      <c r="G58" s="81">
        <f>SUM(G57)</f>
        <v>2.3019977941771326</v>
      </c>
      <c r="H58" s="81">
        <f>H54+H57</f>
        <v>472.097465993592</v>
      </c>
    </row>
    <row r="59" spans="1:8" ht="13.5">
      <c r="A59" s="40"/>
      <c r="B59" s="40"/>
      <c r="C59" s="95" t="s">
        <v>191</v>
      </c>
      <c r="D59" s="79"/>
      <c r="E59" s="79"/>
      <c r="F59" s="79"/>
      <c r="G59" s="79"/>
      <c r="H59" s="79"/>
    </row>
    <row r="60" spans="1:8" ht="27">
      <c r="A60" s="40"/>
      <c r="B60" s="40"/>
      <c r="C60" s="95" t="s">
        <v>192</v>
      </c>
      <c r="D60" s="79"/>
      <c r="E60" s="79"/>
      <c r="F60" s="79"/>
      <c r="G60" s="79"/>
      <c r="H60" s="79"/>
    </row>
    <row r="61" spans="1:8" ht="13.5">
      <c r="A61" s="40">
        <v>11</v>
      </c>
      <c r="B61" s="40"/>
      <c r="C61" s="40"/>
      <c r="D61" s="143" t="s">
        <v>193</v>
      </c>
      <c r="E61" s="143"/>
      <c r="F61" s="143"/>
      <c r="G61" s="143"/>
      <c r="H61" s="143"/>
    </row>
    <row r="62" spans="1:8" ht="13.5">
      <c r="A62" s="40"/>
      <c r="B62" s="40"/>
      <c r="C62" s="95" t="s">
        <v>194</v>
      </c>
      <c r="D62" s="79"/>
      <c r="E62" s="79"/>
      <c r="F62" s="79"/>
      <c r="G62" s="79"/>
      <c r="H62" s="79"/>
    </row>
    <row r="63" spans="1:8" ht="27">
      <c r="A63" s="40"/>
      <c r="B63" s="40"/>
      <c r="C63" s="95" t="s">
        <v>195</v>
      </c>
      <c r="D63" s="79"/>
      <c r="E63" s="79"/>
      <c r="F63" s="79"/>
      <c r="G63" s="79"/>
      <c r="H63" s="79"/>
    </row>
    <row r="64" spans="1:8" ht="24" customHeight="1">
      <c r="A64" s="40">
        <v>12</v>
      </c>
      <c r="B64" s="40"/>
      <c r="C64" s="94"/>
      <c r="D64" s="143" t="s">
        <v>193</v>
      </c>
      <c r="E64" s="143"/>
      <c r="F64" s="143"/>
      <c r="G64" s="143"/>
      <c r="H64" s="143"/>
    </row>
    <row r="65" spans="1:8" ht="24" customHeight="1">
      <c r="A65" s="96"/>
      <c r="B65" s="97"/>
      <c r="C65" s="101" t="s">
        <v>196</v>
      </c>
      <c r="D65" s="86">
        <f>D54*1</f>
        <v>469.79546819941487</v>
      </c>
      <c r="E65" s="86"/>
      <c r="F65" s="86"/>
      <c r="G65" s="86">
        <f>G58</f>
        <v>2.3019977941771326</v>
      </c>
      <c r="H65" s="86">
        <f>H58</f>
        <v>472.097465993592</v>
      </c>
    </row>
    <row r="66" spans="1:8" ht="54">
      <c r="A66" s="80">
        <v>13</v>
      </c>
      <c r="B66" s="40" t="s">
        <v>204</v>
      </c>
      <c r="C66" s="94" t="s">
        <v>241</v>
      </c>
      <c r="D66" s="75"/>
      <c r="E66" s="75"/>
      <c r="F66" s="75"/>
      <c r="G66" s="75">
        <f>H65*0.05</f>
        <v>23.6048732996796</v>
      </c>
      <c r="H66" s="75">
        <f>H65*0.05</f>
        <v>23.6048732996796</v>
      </c>
    </row>
    <row r="67" spans="1:8" ht="24.75" customHeight="1">
      <c r="A67" s="80"/>
      <c r="B67" s="97"/>
      <c r="C67" s="94" t="s">
        <v>197</v>
      </c>
      <c r="D67" s="75">
        <f>D65+D66</f>
        <v>469.79546819941487</v>
      </c>
      <c r="E67" s="75"/>
      <c r="F67" s="75"/>
      <c r="G67" s="75">
        <f>G65+G66</f>
        <v>25.906871093856733</v>
      </c>
      <c r="H67" s="75">
        <f>H65+H66</f>
        <v>495.70233929327156</v>
      </c>
    </row>
    <row r="68" spans="1:8" ht="54">
      <c r="A68" s="80">
        <v>14</v>
      </c>
      <c r="B68" s="102" t="s">
        <v>198</v>
      </c>
      <c r="C68" s="94" t="s">
        <v>199</v>
      </c>
      <c r="D68" s="75"/>
      <c r="E68" s="75"/>
      <c r="F68" s="75"/>
      <c r="G68" s="75">
        <f>H67*0.18</f>
        <v>89.22642107278888</v>
      </c>
      <c r="H68" s="75">
        <f>G68</f>
        <v>89.22642107278888</v>
      </c>
    </row>
    <row r="69" spans="1:10" ht="13.5">
      <c r="A69" s="96"/>
      <c r="B69" s="102"/>
      <c r="C69" s="94" t="s">
        <v>200</v>
      </c>
      <c r="D69" s="75">
        <f>D67</f>
        <v>469.79546819941487</v>
      </c>
      <c r="E69" s="75"/>
      <c r="F69" s="75"/>
      <c r="G69" s="75">
        <f>G67+G68</f>
        <v>115.13329216664562</v>
      </c>
      <c r="H69" s="118">
        <f>H67+H68</f>
        <v>584.9287603660605</v>
      </c>
      <c r="J69" s="87"/>
    </row>
    <row r="70" spans="1:8" ht="13.5">
      <c r="A70" s="103"/>
      <c r="B70" s="150" t="s">
        <v>109</v>
      </c>
      <c r="C70" s="150"/>
      <c r="D70" s="105"/>
      <c r="E70" s="151" t="s">
        <v>110</v>
      </c>
      <c r="F70" s="152"/>
      <c r="G70" s="153"/>
      <c r="H70" s="153"/>
    </row>
    <row r="71" spans="1:10" ht="13.5">
      <c r="A71" s="103"/>
      <c r="B71" s="103"/>
      <c r="C71" s="104"/>
      <c r="D71" s="105"/>
      <c r="E71" s="105"/>
      <c r="F71" s="105"/>
      <c r="G71" s="106"/>
      <c r="H71" s="105"/>
      <c r="J71" s="87"/>
    </row>
    <row r="72" spans="1:10" ht="13.5">
      <c r="A72" s="103"/>
      <c r="B72" s="150" t="s">
        <v>234</v>
      </c>
      <c r="C72" s="150"/>
      <c r="D72" s="105"/>
      <c r="E72" s="106" t="s">
        <v>235</v>
      </c>
      <c r="F72" s="105"/>
      <c r="G72" s="106"/>
      <c r="H72" s="105"/>
      <c r="J72" s="87"/>
    </row>
    <row r="73" spans="1:10" ht="13.5">
      <c r="A73" s="103"/>
      <c r="B73" s="103"/>
      <c r="C73" s="104"/>
      <c r="D73" s="105"/>
      <c r="E73" s="105"/>
      <c r="F73" s="105"/>
      <c r="G73" s="106"/>
      <c r="H73" s="105"/>
      <c r="J73" s="87"/>
    </row>
    <row r="74" spans="1:8" ht="13.5">
      <c r="A74" s="103"/>
      <c r="B74" s="103" t="s">
        <v>7</v>
      </c>
      <c r="C74" s="103"/>
      <c r="D74" s="105"/>
      <c r="E74" s="150" t="s">
        <v>8</v>
      </c>
      <c r="F74" s="150"/>
      <c r="G74" s="5"/>
      <c r="H74" s="106"/>
    </row>
    <row r="75" spans="1:8" ht="13.5">
      <c r="A75" s="103"/>
      <c r="B75" s="103"/>
      <c r="C75" s="103"/>
      <c r="D75" s="105"/>
      <c r="E75" s="105"/>
      <c r="F75" s="105"/>
      <c r="G75" s="106"/>
      <c r="H75" s="105"/>
    </row>
    <row r="76" spans="1:8" ht="15.75" customHeight="1">
      <c r="A76" s="103"/>
      <c r="B76" s="103" t="s">
        <v>6</v>
      </c>
      <c r="C76" s="103"/>
      <c r="D76" s="105"/>
      <c r="E76" s="154" t="s">
        <v>32</v>
      </c>
      <c r="F76" s="154"/>
      <c r="G76" s="106"/>
      <c r="H76" s="105"/>
    </row>
    <row r="77" spans="1:8" ht="13.5">
      <c r="A77" s="103"/>
      <c r="B77" s="103"/>
      <c r="C77" s="103"/>
      <c r="D77" s="105"/>
      <c r="E77" s="105"/>
      <c r="F77" s="105"/>
      <c r="G77" s="106"/>
      <c r="H77" s="105"/>
    </row>
    <row r="78" spans="1:8" ht="14.25" thickBot="1">
      <c r="A78" s="103"/>
      <c r="B78" s="103" t="s">
        <v>201</v>
      </c>
      <c r="C78" s="107"/>
      <c r="D78" s="108"/>
      <c r="E78" s="108"/>
      <c r="F78" s="108"/>
      <c r="G78" s="109"/>
      <c r="H78" s="105"/>
    </row>
    <row r="79" spans="1:8" ht="13.5">
      <c r="A79" s="103"/>
      <c r="B79" s="103"/>
      <c r="C79" s="103" t="s">
        <v>202</v>
      </c>
      <c r="D79" s="105"/>
      <c r="E79" s="105"/>
      <c r="F79" s="105"/>
      <c r="G79" s="106"/>
      <c r="H79" s="105"/>
    </row>
    <row r="80" spans="1:8" ht="13.5">
      <c r="A80" s="103"/>
      <c r="B80" s="103"/>
      <c r="C80" s="103"/>
      <c r="D80" s="105"/>
      <c r="E80" s="105"/>
      <c r="F80" s="105"/>
      <c r="G80" s="106"/>
      <c r="H80" s="105"/>
    </row>
    <row r="81" spans="1:8" ht="12.75">
      <c r="A81" s="2"/>
      <c r="B81" s="2"/>
      <c r="C81" s="2"/>
      <c r="D81" s="88"/>
      <c r="E81" s="88"/>
      <c r="F81" s="88"/>
      <c r="G81" s="89"/>
      <c r="H81" s="88"/>
    </row>
    <row r="82" spans="1:8" ht="12.75">
      <c r="A82" s="2"/>
      <c r="B82" s="2"/>
      <c r="C82" s="2"/>
      <c r="D82" s="88"/>
      <c r="E82" s="88"/>
      <c r="F82" s="88"/>
      <c r="G82" s="89"/>
      <c r="H82" s="88"/>
    </row>
    <row r="83" spans="1:8" ht="12.75">
      <c r="A83" s="2"/>
      <c r="B83" s="2"/>
      <c r="C83" s="2"/>
      <c r="D83" s="88"/>
      <c r="E83" s="88"/>
      <c r="F83" s="88"/>
      <c r="G83" s="89"/>
      <c r="H83" s="88"/>
    </row>
    <row r="84" spans="1:8" ht="12.75">
      <c r="A84" s="2"/>
      <c r="B84" s="2"/>
      <c r="C84" s="2"/>
      <c r="D84" s="88"/>
      <c r="E84" s="88"/>
      <c r="F84" s="88"/>
      <c r="G84" s="89"/>
      <c r="H84" s="88"/>
    </row>
    <row r="85" spans="4:8" ht="12.75">
      <c r="D85" s="90"/>
      <c r="E85" s="90"/>
      <c r="F85" s="90"/>
      <c r="H85" s="90"/>
    </row>
    <row r="86" spans="4:8" ht="12.75">
      <c r="D86" s="90"/>
      <c r="E86" s="90"/>
      <c r="F86" s="90"/>
      <c r="H86" s="90"/>
    </row>
    <row r="87" spans="4:8" ht="12.75">
      <c r="D87" s="90"/>
      <c r="E87" s="90"/>
      <c r="F87" s="90"/>
      <c r="H87" s="90"/>
    </row>
    <row r="88" spans="4:8" ht="12.75">
      <c r="D88" s="90"/>
      <c r="E88" s="90"/>
      <c r="F88" s="90"/>
      <c r="H88" s="90"/>
    </row>
    <row r="89" spans="4:8" ht="12.75">
      <c r="D89" s="90"/>
      <c r="E89" s="90"/>
      <c r="F89" s="90"/>
      <c r="H89" s="90"/>
    </row>
    <row r="90" spans="4:8" ht="12.75">
      <c r="D90" s="90"/>
      <c r="E90" s="90"/>
      <c r="F90" s="90"/>
      <c r="H90" s="90"/>
    </row>
    <row r="91" spans="4:8" ht="12.75">
      <c r="D91" s="90"/>
      <c r="E91" s="90"/>
      <c r="F91" s="90"/>
      <c r="H91" s="90"/>
    </row>
    <row r="92" spans="4:8" ht="12.75">
      <c r="D92" s="90"/>
      <c r="E92" s="90"/>
      <c r="F92" s="90"/>
      <c r="H92" s="90"/>
    </row>
    <row r="93" spans="4:8" ht="12.75">
      <c r="D93" s="90"/>
      <c r="E93" s="90"/>
      <c r="F93" s="90"/>
      <c r="H93" s="90"/>
    </row>
    <row r="94" spans="4:8" ht="12.75">
      <c r="D94" s="90"/>
      <c r="E94" s="90"/>
      <c r="F94" s="90"/>
      <c r="H94" s="90"/>
    </row>
    <row r="95" spans="4:8" ht="12.75">
      <c r="D95" s="90"/>
      <c r="E95" s="90"/>
      <c r="F95" s="90"/>
      <c r="G95" s="90"/>
      <c r="H95" s="90"/>
    </row>
    <row r="96" spans="4:8" ht="12.75">
      <c r="D96" s="90"/>
      <c r="E96" s="90"/>
      <c r="F96" s="90"/>
      <c r="G96" s="90"/>
      <c r="H96" s="90"/>
    </row>
    <row r="97" spans="4:8" ht="12.75">
      <c r="D97" s="90"/>
      <c r="E97" s="90"/>
      <c r="F97" s="90"/>
      <c r="G97" s="90"/>
      <c r="H97" s="90"/>
    </row>
    <row r="98" spans="4:8" ht="12.75">
      <c r="D98" s="90"/>
      <c r="E98" s="90"/>
      <c r="F98" s="90"/>
      <c r="G98" s="90"/>
      <c r="H98" s="90"/>
    </row>
    <row r="99" spans="4:8" ht="12.75">
      <c r="D99" s="90"/>
      <c r="E99" s="90"/>
      <c r="F99" s="90"/>
      <c r="G99" s="90"/>
      <c r="H99" s="90"/>
    </row>
    <row r="100" spans="4:8" ht="12.75">
      <c r="D100" s="90"/>
      <c r="E100" s="90"/>
      <c r="F100" s="90"/>
      <c r="G100" s="90"/>
      <c r="H100" s="90"/>
    </row>
    <row r="101" spans="4:8" ht="12.75">
      <c r="D101" s="90"/>
      <c r="E101" s="90"/>
      <c r="F101" s="90"/>
      <c r="G101" s="90"/>
      <c r="H101" s="90"/>
    </row>
    <row r="102" spans="4:8" ht="12.75">
      <c r="D102" s="90"/>
      <c r="E102" s="90"/>
      <c r="F102" s="90"/>
      <c r="G102" s="90"/>
      <c r="H102" s="90"/>
    </row>
    <row r="103" spans="4:8" ht="12.75">
      <c r="D103" s="90"/>
      <c r="E103" s="90"/>
      <c r="F103" s="90"/>
      <c r="G103" s="90"/>
      <c r="H103" s="90"/>
    </row>
    <row r="104" spans="4:8" ht="12.75">
      <c r="D104" s="90"/>
      <c r="E104" s="90"/>
      <c r="F104" s="90"/>
      <c r="G104" s="90"/>
      <c r="H104" s="90"/>
    </row>
    <row r="105" spans="4:8" ht="12.75">
      <c r="D105" s="90"/>
      <c r="E105" s="90"/>
      <c r="F105" s="90"/>
      <c r="G105" s="90"/>
      <c r="H105" s="90"/>
    </row>
    <row r="106" spans="4:8" ht="12.75">
      <c r="D106" s="90"/>
      <c r="E106" s="90"/>
      <c r="F106" s="90"/>
      <c r="G106" s="90"/>
      <c r="H106" s="90"/>
    </row>
    <row r="107" spans="4:8" ht="12.75">
      <c r="D107" s="90"/>
      <c r="E107" s="90"/>
      <c r="F107" s="90"/>
      <c r="G107" s="90"/>
      <c r="H107" s="90"/>
    </row>
    <row r="108" spans="4:8" ht="12.75">
      <c r="D108" s="90"/>
      <c r="E108" s="90"/>
      <c r="F108" s="90"/>
      <c r="G108" s="90"/>
      <c r="H108" s="90"/>
    </row>
    <row r="109" spans="4:8" ht="12.75">
      <c r="D109" s="90"/>
      <c r="E109" s="90"/>
      <c r="F109" s="90"/>
      <c r="G109" s="90"/>
      <c r="H109" s="90"/>
    </row>
    <row r="110" spans="4:8" ht="12.75">
      <c r="D110" s="90"/>
      <c r="E110" s="90"/>
      <c r="F110" s="90"/>
      <c r="G110" s="90"/>
      <c r="H110" s="90"/>
    </row>
    <row r="111" spans="4:8" ht="12.75">
      <c r="D111" s="90"/>
      <c r="E111" s="90"/>
      <c r="F111" s="90"/>
      <c r="G111" s="90"/>
      <c r="H111" s="90"/>
    </row>
    <row r="112" spans="4:8" ht="12.75">
      <c r="D112" s="90"/>
      <c r="E112" s="90"/>
      <c r="F112" s="90"/>
      <c r="G112" s="90"/>
      <c r="H112" s="90"/>
    </row>
    <row r="113" spans="4:8" ht="12.75">
      <c r="D113" s="90"/>
      <c r="E113" s="90"/>
      <c r="F113" s="90"/>
      <c r="G113" s="90"/>
      <c r="H113" s="90"/>
    </row>
    <row r="114" spans="4:8" ht="12.75">
      <c r="D114" s="90"/>
      <c r="E114" s="90"/>
      <c r="F114" s="90"/>
      <c r="G114" s="90"/>
      <c r="H114" s="90"/>
    </row>
    <row r="115" spans="4:8" ht="12.75">
      <c r="D115" s="90"/>
      <c r="E115" s="90"/>
      <c r="F115" s="90"/>
      <c r="G115" s="90"/>
      <c r="H115" s="90"/>
    </row>
    <row r="116" spans="4:8" ht="12.75">
      <c r="D116" s="90"/>
      <c r="E116" s="90"/>
      <c r="F116" s="90"/>
      <c r="G116" s="90"/>
      <c r="H116" s="90"/>
    </row>
    <row r="117" spans="4:8" ht="12.75">
      <c r="D117" s="90"/>
      <c r="E117" s="90"/>
      <c r="F117" s="90"/>
      <c r="G117" s="90"/>
      <c r="H117" s="90"/>
    </row>
    <row r="118" spans="4:8" ht="12.75">
      <c r="D118" s="90"/>
      <c r="E118" s="90"/>
      <c r="F118" s="90"/>
      <c r="G118" s="90"/>
      <c r="H118" s="90"/>
    </row>
    <row r="119" spans="4:8" ht="12.75">
      <c r="D119" s="90"/>
      <c r="E119" s="90"/>
      <c r="F119" s="90"/>
      <c r="G119" s="90"/>
      <c r="H119" s="90"/>
    </row>
    <row r="120" spans="4:8" ht="12.75">
      <c r="D120" s="90"/>
      <c r="E120" s="90"/>
      <c r="F120" s="90"/>
      <c r="G120" s="90"/>
      <c r="H120" s="90"/>
    </row>
    <row r="121" spans="4:8" ht="12.75">
      <c r="D121" s="90"/>
      <c r="E121" s="90"/>
      <c r="F121" s="90"/>
      <c r="G121" s="90"/>
      <c r="H121" s="90"/>
    </row>
    <row r="122" spans="4:8" ht="12.75">
      <c r="D122" s="90"/>
      <c r="E122" s="90"/>
      <c r="F122" s="90"/>
      <c r="G122" s="90"/>
      <c r="H122" s="90"/>
    </row>
    <row r="123" spans="4:8" ht="12.75">
      <c r="D123" s="90"/>
      <c r="E123" s="90"/>
      <c r="F123" s="90"/>
      <c r="G123" s="90"/>
      <c r="H123" s="90"/>
    </row>
    <row r="124" spans="4:8" ht="12.75">
      <c r="D124" s="90"/>
      <c r="E124" s="90"/>
      <c r="F124" s="90"/>
      <c r="G124" s="90"/>
      <c r="H124" s="90"/>
    </row>
    <row r="125" spans="4:8" ht="12.75">
      <c r="D125" s="90"/>
      <c r="E125" s="90"/>
      <c r="F125" s="90"/>
      <c r="G125" s="90"/>
      <c r="H125" s="90"/>
    </row>
    <row r="126" spans="4:8" ht="12.75">
      <c r="D126" s="90"/>
      <c r="E126" s="90"/>
      <c r="F126" s="90"/>
      <c r="G126" s="90"/>
      <c r="H126" s="90"/>
    </row>
    <row r="127" spans="4:8" ht="12.75">
      <c r="D127" s="90"/>
      <c r="E127" s="90"/>
      <c r="F127" s="90"/>
      <c r="G127" s="90"/>
      <c r="H127" s="90"/>
    </row>
    <row r="128" spans="4:8" ht="12.75">
      <c r="D128" s="90"/>
      <c r="E128" s="90"/>
      <c r="F128" s="90"/>
      <c r="G128" s="90"/>
      <c r="H128" s="90"/>
    </row>
    <row r="129" spans="4:8" ht="12.75">
      <c r="D129" s="90"/>
      <c r="E129" s="90"/>
      <c r="F129" s="90"/>
      <c r="G129" s="90"/>
      <c r="H129" s="90"/>
    </row>
    <row r="130" spans="4:8" ht="12.75">
      <c r="D130" s="90"/>
      <c r="E130" s="90"/>
      <c r="F130" s="90"/>
      <c r="G130" s="90"/>
      <c r="H130" s="90"/>
    </row>
    <row r="131" spans="4:8" ht="12.75">
      <c r="D131" s="90"/>
      <c r="E131" s="90"/>
      <c r="F131" s="90"/>
      <c r="G131" s="90"/>
      <c r="H131" s="90"/>
    </row>
    <row r="132" spans="4:8" ht="12.75">
      <c r="D132" s="90"/>
      <c r="E132" s="90"/>
      <c r="F132" s="90"/>
      <c r="G132" s="90"/>
      <c r="H132" s="90"/>
    </row>
    <row r="133" spans="4:8" ht="12.75">
      <c r="D133" s="90"/>
      <c r="E133" s="90"/>
      <c r="F133" s="90"/>
      <c r="G133" s="90"/>
      <c r="H133" s="90"/>
    </row>
    <row r="134" spans="4:8" ht="12.75">
      <c r="D134" s="90"/>
      <c r="E134" s="90"/>
      <c r="F134" s="90"/>
      <c r="G134" s="90"/>
      <c r="H134" s="90"/>
    </row>
    <row r="135" spans="4:8" ht="12.75">
      <c r="D135" s="90"/>
      <c r="E135" s="90"/>
      <c r="F135" s="90"/>
      <c r="G135" s="90"/>
      <c r="H135" s="90"/>
    </row>
    <row r="136" spans="4:8" ht="12.75">
      <c r="D136" s="90"/>
      <c r="E136" s="90"/>
      <c r="F136" s="90"/>
      <c r="G136" s="90"/>
      <c r="H136" s="90"/>
    </row>
    <row r="137" spans="4:8" ht="12.75">
      <c r="D137" s="90"/>
      <c r="E137" s="90"/>
      <c r="F137" s="90"/>
      <c r="G137" s="90"/>
      <c r="H137" s="90"/>
    </row>
    <row r="138" spans="4:8" ht="12.75">
      <c r="D138" s="90"/>
      <c r="E138" s="90"/>
      <c r="F138" s="90"/>
      <c r="G138" s="90"/>
      <c r="H138" s="90"/>
    </row>
    <row r="139" spans="4:8" ht="12.75">
      <c r="D139" s="90"/>
      <c r="E139" s="90"/>
      <c r="F139" s="90"/>
      <c r="G139" s="90"/>
      <c r="H139" s="90"/>
    </row>
    <row r="140" spans="4:8" ht="12.75">
      <c r="D140" s="90"/>
      <c r="E140" s="90"/>
      <c r="F140" s="90"/>
      <c r="G140" s="90"/>
      <c r="H140" s="90"/>
    </row>
    <row r="141" spans="4:8" ht="12.75">
      <c r="D141" s="90"/>
      <c r="E141" s="90"/>
      <c r="F141" s="90"/>
      <c r="G141" s="90"/>
      <c r="H141" s="90"/>
    </row>
    <row r="142" spans="4:8" ht="12.75">
      <c r="D142" s="90"/>
      <c r="E142" s="90"/>
      <c r="F142" s="90"/>
      <c r="G142" s="90"/>
      <c r="H142" s="90"/>
    </row>
    <row r="143" spans="4:8" ht="12.75">
      <c r="D143" s="90"/>
      <c r="E143" s="90"/>
      <c r="F143" s="90"/>
      <c r="G143" s="90"/>
      <c r="H143" s="90"/>
    </row>
    <row r="144" spans="4:8" ht="12.75">
      <c r="D144" s="90"/>
      <c r="E144" s="90"/>
      <c r="F144" s="90"/>
      <c r="G144" s="90"/>
      <c r="H144" s="90"/>
    </row>
    <row r="145" spans="4:8" ht="12.75">
      <c r="D145" s="90"/>
      <c r="E145" s="90"/>
      <c r="F145" s="90"/>
      <c r="G145" s="90"/>
      <c r="H145" s="90"/>
    </row>
    <row r="146" spans="4:8" ht="12.75">
      <c r="D146" s="90"/>
      <c r="E146" s="90"/>
      <c r="F146" s="90"/>
      <c r="G146" s="90"/>
      <c r="H146" s="90"/>
    </row>
    <row r="147" spans="4:8" ht="12.75">
      <c r="D147" s="90"/>
      <c r="E147" s="90"/>
      <c r="F147" s="90"/>
      <c r="G147" s="90"/>
      <c r="H147" s="90"/>
    </row>
    <row r="148" spans="4:8" ht="12.75">
      <c r="D148" s="90"/>
      <c r="E148" s="90"/>
      <c r="F148" s="90"/>
      <c r="G148" s="90"/>
      <c r="H148" s="90"/>
    </row>
    <row r="149" spans="4:8" ht="12.75">
      <c r="D149" s="90"/>
      <c r="E149" s="90"/>
      <c r="F149" s="90"/>
      <c r="G149" s="90"/>
      <c r="H149" s="90"/>
    </row>
    <row r="150" spans="4:8" ht="12.75">
      <c r="D150" s="90"/>
      <c r="E150" s="90"/>
      <c r="F150" s="90"/>
      <c r="G150" s="90"/>
      <c r="H150" s="90"/>
    </row>
    <row r="151" spans="4:8" ht="12.75">
      <c r="D151" s="90"/>
      <c r="E151" s="90"/>
      <c r="F151" s="90"/>
      <c r="G151" s="90"/>
      <c r="H151" s="90"/>
    </row>
    <row r="152" spans="4:8" ht="12.75">
      <c r="D152" s="90"/>
      <c r="E152" s="90"/>
      <c r="F152" s="90"/>
      <c r="G152" s="90"/>
      <c r="H152" s="90"/>
    </row>
    <row r="153" spans="4:8" ht="12.75">
      <c r="D153" s="90"/>
      <c r="E153" s="90"/>
      <c r="F153" s="90"/>
      <c r="G153" s="90"/>
      <c r="H153" s="90"/>
    </row>
    <row r="154" spans="4:8" ht="12.75">
      <c r="D154" s="90"/>
      <c r="E154" s="90"/>
      <c r="F154" s="90"/>
      <c r="G154" s="90"/>
      <c r="H154" s="90"/>
    </row>
    <row r="155" spans="4:8" ht="12.75">
      <c r="D155" s="90"/>
      <c r="E155" s="90"/>
      <c r="F155" s="90"/>
      <c r="G155" s="90"/>
      <c r="H155" s="90"/>
    </row>
    <row r="156" spans="4:8" ht="12.75">
      <c r="D156" s="90"/>
      <c r="E156" s="90"/>
      <c r="F156" s="90"/>
      <c r="G156" s="90"/>
      <c r="H156" s="90"/>
    </row>
    <row r="157" spans="4:8" ht="12.75">
      <c r="D157" s="90"/>
      <c r="E157" s="90"/>
      <c r="F157" s="90"/>
      <c r="G157" s="90"/>
      <c r="H157" s="90"/>
    </row>
    <row r="158" spans="4:8" ht="12.75">
      <c r="D158" s="90"/>
      <c r="E158" s="90"/>
      <c r="F158" s="90"/>
      <c r="G158" s="90"/>
      <c r="H158" s="90"/>
    </row>
    <row r="159" spans="4:8" ht="12.75">
      <c r="D159" s="90"/>
      <c r="E159" s="90"/>
      <c r="F159" s="90"/>
      <c r="G159" s="90"/>
      <c r="H159" s="90"/>
    </row>
    <row r="160" spans="4:8" ht="12.75">
      <c r="D160" s="90"/>
      <c r="E160" s="90"/>
      <c r="F160" s="90"/>
      <c r="G160" s="90"/>
      <c r="H160" s="90"/>
    </row>
    <row r="161" spans="4:8" ht="12.75">
      <c r="D161" s="90"/>
      <c r="E161" s="90"/>
      <c r="F161" s="90"/>
      <c r="G161" s="90"/>
      <c r="H161" s="90"/>
    </row>
    <row r="162" spans="4:8" ht="12.75">
      <c r="D162" s="90"/>
      <c r="E162" s="90"/>
      <c r="F162" s="90"/>
      <c r="G162" s="90"/>
      <c r="H162" s="90"/>
    </row>
    <row r="163" spans="4:8" ht="12.75">
      <c r="D163" s="90"/>
      <c r="E163" s="90"/>
      <c r="F163" s="90"/>
      <c r="G163" s="90"/>
      <c r="H163" s="90"/>
    </row>
    <row r="164" spans="4:8" ht="12.75">
      <c r="D164" s="90"/>
      <c r="E164" s="90"/>
      <c r="F164" s="90"/>
      <c r="G164" s="90"/>
      <c r="H164" s="90"/>
    </row>
    <row r="165" spans="4:8" ht="12.75">
      <c r="D165" s="90"/>
      <c r="E165" s="90"/>
      <c r="F165" s="90"/>
      <c r="G165" s="90"/>
      <c r="H165" s="90"/>
    </row>
    <row r="166" spans="4:8" ht="12.75">
      <c r="D166" s="90"/>
      <c r="E166" s="90"/>
      <c r="F166" s="90"/>
      <c r="G166" s="90"/>
      <c r="H166" s="90"/>
    </row>
    <row r="167" spans="4:8" ht="12.75">
      <c r="D167" s="90"/>
      <c r="E167" s="90"/>
      <c r="F167" s="90"/>
      <c r="G167" s="90"/>
      <c r="H167" s="90"/>
    </row>
    <row r="168" spans="4:8" ht="12.75">
      <c r="D168" s="90"/>
      <c r="E168" s="90"/>
      <c r="F168" s="90"/>
      <c r="G168" s="90"/>
      <c r="H168" s="90"/>
    </row>
    <row r="169" spans="4:8" ht="12.75">
      <c r="D169" s="90"/>
      <c r="E169" s="90"/>
      <c r="F169" s="90"/>
      <c r="G169" s="90"/>
      <c r="H169" s="90"/>
    </row>
    <row r="170" spans="4:8" ht="12.75">
      <c r="D170" s="90"/>
      <c r="E170" s="90"/>
      <c r="F170" s="90"/>
      <c r="G170" s="90"/>
      <c r="H170" s="90"/>
    </row>
    <row r="171" spans="4:8" ht="12.75">
      <c r="D171" s="90"/>
      <c r="E171" s="90"/>
      <c r="F171" s="90"/>
      <c r="G171" s="90"/>
      <c r="H171" s="90"/>
    </row>
    <row r="172" spans="4:8" ht="12.75">
      <c r="D172" s="90"/>
      <c r="E172" s="90"/>
      <c r="F172" s="90"/>
      <c r="G172" s="90"/>
      <c r="H172" s="90"/>
    </row>
    <row r="173" spans="4:8" ht="12.75">
      <c r="D173" s="90"/>
      <c r="E173" s="90"/>
      <c r="F173" s="90"/>
      <c r="G173" s="90"/>
      <c r="H173" s="90"/>
    </row>
    <row r="174" spans="4:8" ht="12.75">
      <c r="D174" s="90"/>
      <c r="E174" s="90"/>
      <c r="F174" s="90"/>
      <c r="G174" s="90"/>
      <c r="H174" s="90"/>
    </row>
  </sheetData>
  <sheetProtection/>
  <mergeCells count="30">
    <mergeCell ref="B12:B18"/>
    <mergeCell ref="A6:H6"/>
    <mergeCell ref="D13:D18"/>
    <mergeCell ref="E13:E18"/>
    <mergeCell ref="A8:H8"/>
    <mergeCell ref="A10:D10"/>
    <mergeCell ref="A12:A18"/>
    <mergeCell ref="A1:B1"/>
    <mergeCell ref="A2:B2"/>
    <mergeCell ref="A3:G3"/>
    <mergeCell ref="A4:C4"/>
    <mergeCell ref="E76:F76"/>
    <mergeCell ref="D40:G40"/>
    <mergeCell ref="D53:G53"/>
    <mergeCell ref="D61:H61"/>
    <mergeCell ref="D64:H64"/>
    <mergeCell ref="C12:C18"/>
    <mergeCell ref="F13:F18"/>
    <mergeCell ref="G13:G18"/>
    <mergeCell ref="D12:G12"/>
    <mergeCell ref="H12:H18"/>
    <mergeCell ref="D23:G23"/>
    <mergeCell ref="D30:H30"/>
    <mergeCell ref="D34:H34"/>
    <mergeCell ref="D37:G37"/>
    <mergeCell ref="E74:F74"/>
    <mergeCell ref="B72:C72"/>
    <mergeCell ref="B70:C70"/>
    <mergeCell ref="E70:F70"/>
    <mergeCell ref="G70:H70"/>
  </mergeCells>
  <printOptions/>
  <pageMargins left="0.45" right="0.2" top="0.5" bottom="0.5" header="0.3" footer="0.3"/>
  <pageSetup horizontalDpi="600" verticalDpi="600" orientation="landscape" r:id="rId1"/>
  <ignoredErrors>
    <ignoredError sqref="G68:H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ARCHSTUDIA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tlakirbaia</cp:lastModifiedBy>
  <cp:lastPrinted>2013-11-20T11:25:52Z</cp:lastPrinted>
  <dcterms:created xsi:type="dcterms:W3CDTF">2005-10-26T10:27:32Z</dcterms:created>
  <dcterms:modified xsi:type="dcterms:W3CDTF">2013-11-21T09:20:26Z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